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2 Годовый отчеты\Годовой отчет 2024г\"/>
    </mc:Choice>
  </mc:AlternateContent>
  <xr:revisionPtr revIDLastSave="0" documentId="13_ncr:1_{9DFD6BB5-F997-492E-ACD2-007DC6C7A175}" xr6:coauthVersionLast="43" xr6:coauthVersionMax="43" xr10:uidLastSave="{00000000-0000-0000-0000-000000000000}"/>
  <bookViews>
    <workbookView xWindow="-110" yWindow="-110" windowWidth="19420" windowHeight="10420" activeTab="5" xr2:uid="{40039494-7CA6-4C1D-8207-C85B537E3EF9}"/>
  </bookViews>
  <sheets>
    <sheet name="ШК104" sheetId="1" r:id="rId1"/>
    <sheet name="Мира 122-2" sheetId="2" r:id="rId2"/>
    <sheet name="К. Беляева 61в" sheetId="3" r:id="rId3"/>
    <sheet name="К. Беляева 40Б" sheetId="4" r:id="rId4"/>
    <sheet name="К. Беляева 40В" sheetId="5" r:id="rId5"/>
    <sheet name="К. Беляева 40Г" sheetId="6" r:id="rId6"/>
    <sheet name="К. Беляева 40Д" sheetId="7" r:id="rId7"/>
    <sheet name="сводная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edn1" localSheetId="0">ШК104!#REF!</definedName>
    <definedName name="_edn2" localSheetId="0">ШК104!#REF!</definedName>
    <definedName name="_edn3" localSheetId="0">ШК104!#REF!</definedName>
    <definedName name="_edn4" localSheetId="0">ШК104!#REF!</definedName>
    <definedName name="_edn5" localSheetId="0">ШК104!#REF!</definedName>
    <definedName name="_ednref1" localSheetId="0">ШК104!#REF!</definedName>
    <definedName name="_ednref2" localSheetId="0">ШК104!#REF!</definedName>
    <definedName name="_ednref3" localSheetId="0">ШК104!#REF!</definedName>
    <definedName name="_ednref4" localSheetId="0">ШК104!$D$18</definedName>
    <definedName name="_ednref5" localSheetId="0">ШК104!#REF!</definedName>
    <definedName name="_xlnm.Print_Area" localSheetId="1">'Мира 122-2'!$A$1:$D$68</definedName>
    <definedName name="_xlnm.Print_Area" localSheetId="0">ШК104!$A$1:$E$55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3" l="1"/>
  <c r="D63" i="3" l="1"/>
  <c r="D55" i="2" l="1"/>
  <c r="D51" i="2"/>
  <c r="D25" i="2" l="1"/>
  <c r="D50" i="2"/>
  <c r="D52" i="2" s="1"/>
  <c r="E36" i="1" l="1"/>
  <c r="E41" i="1" s="1"/>
  <c r="E37" i="1"/>
  <c r="E63" i="5" l="1"/>
  <c r="D102" i="7"/>
  <c r="F63" i="5" l="1"/>
  <c r="D100" i="7"/>
  <c r="D68" i="3" l="1"/>
  <c r="D64" i="3"/>
  <c r="D51" i="5"/>
  <c r="D54" i="6" l="1"/>
  <c r="D113" i="5" l="1"/>
  <c r="D114" i="5" s="1"/>
  <c r="D69" i="4"/>
  <c r="D70" i="4" s="1"/>
  <c r="J23" i="4" l="1"/>
  <c r="E23" i="4"/>
  <c r="J22" i="4"/>
  <c r="E22" i="4"/>
  <c r="J21" i="4"/>
  <c r="E21" i="4"/>
  <c r="J20" i="4"/>
  <c r="E20" i="4" l="1"/>
  <c r="D23" i="7" l="1"/>
  <c r="D22" i="7"/>
  <c r="D21" i="7"/>
  <c r="D20" i="7"/>
  <c r="D23" i="6"/>
  <c r="D22" i="6"/>
  <c r="D21" i="6"/>
  <c r="D20" i="6"/>
  <c r="D23" i="5"/>
  <c r="D22" i="5"/>
  <c r="D21" i="5"/>
  <c r="D20" i="5"/>
  <c r="D47" i="2" l="1"/>
  <c r="D48" i="2" l="1"/>
  <c r="D59" i="2"/>
  <c r="D103" i="7"/>
  <c r="D115" i="5" l="1"/>
  <c r="D71" i="4" l="1"/>
  <c r="L65" i="4"/>
  <c r="L45" i="4" s="1"/>
  <c r="C47" i="2" l="1"/>
  <c r="C48" i="2" s="1"/>
  <c r="D147" i="6" l="1"/>
  <c r="D148" i="6" l="1"/>
  <c r="D149" i="6"/>
  <c r="H25" i="2" l="1"/>
  <c r="E47" i="1" l="1"/>
  <c r="E42" i="1"/>
  <c r="J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20" authorId="0" shapeId="0" xr:uid="{AD140879-8A8D-41FA-8937-E61143E279C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проверить оплаты провайдеров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9" authorId="0" shapeId="0" xr:uid="{08E4C3B5-115C-4EA5-9192-EF226B1BE83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проверить оплаты провайдеров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52" authorId="0" shapeId="0" xr:uid="{0C3A627E-5958-4739-BDC4-A2FA4993BF5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добавить стоимость дог 04/04 от 04.04.22 сумма113400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А-Элита</author>
  </authors>
  <commentList>
    <comment ref="A23" authorId="0" shapeId="0" xr:uid="{F84107C9-6CA1-4B67-90FE-2502C796F8F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том числе НСО</t>
        </r>
      </text>
    </comment>
    <comment ref="D79" authorId="1" shapeId="0" xr:uid="{02F280D6-A415-4B46-B2EE-70B3CDEB314D}">
      <text>
        <r>
          <rPr>
            <b/>
            <sz val="9"/>
            <color indexed="81"/>
            <rFont val="Tahoma"/>
            <family val="2"/>
            <charset val="204"/>
          </rPr>
          <t>А-Элита:</t>
        </r>
        <r>
          <rPr>
            <sz val="9"/>
            <color indexed="81"/>
            <rFont val="Tahoma"/>
            <family val="2"/>
            <charset val="204"/>
          </rPr>
          <t xml:space="preserve">
Наша граница ответственности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23" authorId="0" shapeId="0" xr:uid="{4B1D71F9-1467-4721-BC17-6541B8737ED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том числе НСО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23" authorId="0" shapeId="0" xr:uid="{9906A7EC-9757-440D-80B1-0DEF882191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том числе НСО</t>
        </r>
      </text>
    </comment>
  </commentList>
</comments>
</file>

<file path=xl/sharedStrings.xml><?xml version="1.0" encoding="utf-8"?>
<sst xmlns="http://schemas.openxmlformats.org/spreadsheetml/2006/main" count="645" uniqueCount="329">
  <si>
    <t>Утв. приказом Министерства строительства</t>
  </si>
  <si>
    <t>и жилищно-коммунального хозяйства РФ</t>
  </si>
  <si>
    <t>от 26 октября 2015 г. № 761/пр</t>
  </si>
  <si>
    <t>Собственники помещений в многоквартирном доме, расположенном по адресу:</t>
  </si>
  <si>
    <t>действующего на основании</t>
  </si>
  <si>
    <t>Решения ОСС</t>
  </si>
  <si>
    <t>ООО «УК «А-Элита»</t>
  </si>
  <si>
    <t>с другой стороны, совместно именуемые «Стороны», составили настоящий Акт о нижеследующем:</t>
  </si>
  <si>
    <t>Наименование вида работы</t>
  </si>
  <si>
    <t>Ед. изм.</t>
  </si>
  <si>
    <t>Задолженность потребителей (на начало периода)</t>
  </si>
  <si>
    <t>Задолженность потребителей (на конец периода)</t>
  </si>
  <si>
    <t>Итого</t>
  </si>
  <si>
    <t>Подписи Сторон</t>
  </si>
  <si>
    <t>Периодичность/количественный показатель выполненной работы (оказанной услуги)</t>
  </si>
  <si>
    <t>Значение, в рублях</t>
  </si>
  <si>
    <t xml:space="preserve">с одной стороны, и </t>
  </si>
  <si>
    <t>действующ	его	на основании</t>
  </si>
  <si>
    <t>Исполнитель Директор ООО «УК «А-Элита»</t>
  </si>
  <si>
    <t>Устава</t>
  </si>
  <si>
    <t>Г. Пермь</t>
  </si>
  <si>
    <t>Цена Выполненной и оплаченной работы (оказанной услуги), в рублях</t>
  </si>
  <si>
    <t>Желтовских А.В.</t>
  </si>
  <si>
    <t xml:space="preserve">Заказчик Председатель совета МКД ш. Космонавтов,104                    </t>
  </si>
  <si>
    <t>Дата  31.12.2022г.</t>
  </si>
  <si>
    <t>г. Пермь</t>
  </si>
  <si>
    <t>Стоимость /сметная стоимость выполненной работы (оказанной услуги)
за единицу, в рублях</t>
  </si>
  <si>
    <r>
      <t>именуемый в дальнейшем «</t>
    </r>
    <r>
      <rPr>
        <b/>
        <sz val="12"/>
        <color theme="1"/>
        <rFont val="Times New Roman"/>
        <family val="1"/>
        <charset val="204"/>
      </rPr>
      <t>Исполнитель</t>
    </r>
    <r>
      <rPr>
        <sz val="12"/>
        <color theme="1"/>
        <rFont val="Times New Roman"/>
        <family val="1"/>
        <charset val="204"/>
      </rPr>
      <t xml:space="preserve">», в лице
</t>
    </r>
  </si>
  <si>
    <r>
      <t>именуемые в дальнейшем «</t>
    </r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>», в лице</t>
    </r>
  </si>
  <si>
    <t>ул. Мира 122/2</t>
  </si>
  <si>
    <t>являющегося собственником квартиры №	9	, находящейся в данном многоквартирном доме,</t>
  </si>
  <si>
    <t>Кислицын Артем Александрович</t>
  </si>
  <si>
    <t>Кислицын А.А.</t>
  </si>
  <si>
    <t xml:space="preserve">Заказчик Председатель совета МКД ул. Мира, д. 122/2                 </t>
  </si>
  <si>
    <t>Текущий ремонт:</t>
  </si>
  <si>
    <t>3. Работы (услуги) выполнены (оказаны) полностью, в установленные сроки, с надлежащим качеством.
4. Претензий по выполнению условий Договора Стороны друг к другу не имеют.
5. Настоящий Акт составлен в 2-х экземплярах, имеющих одинаковую юридическую силу, по одному для каждой из Сторон</t>
  </si>
  <si>
    <t>являющегося собственником квартиры №	116	, находящейся в данном многоквартирном доме,</t>
  </si>
  <si>
    <t>Ведерникова А.В.</t>
  </si>
  <si>
    <t>г. Пермь, ул. Космонавта Беляева , 40 Б</t>
  </si>
  <si>
    <t>г. Пермь, ул. Космонавта Беляева , 61 В</t>
  </si>
  <si>
    <t xml:space="preserve">Заказчик Председатель совета МКД г. Пермь, ул. Космонавта Беляева , 61 В              </t>
  </si>
  <si>
    <t>Заказчик Председатель совета МКД г. Пермь, ул. Космонавта Беляева , 40 Б</t>
  </si>
  <si>
    <t>Киган Дмитрий Сергеевич</t>
  </si>
  <si>
    <t>Киган Д.С.</t>
  </si>
  <si>
    <t>г. Пермь, ул. Космонавта Беляева , 40 В</t>
  </si>
  <si>
    <t>Заказчик Председатель совета МКД г. Пермь, ул. Космонавта Беляева , 40 В</t>
  </si>
  <si>
    <t>Хандамирян Е.Г.</t>
  </si>
  <si>
    <t>г. Пермь, ул. Космонавта Беляева , 40 Г</t>
  </si>
  <si>
    <t>Заказчик Председатель совета МКД г. Пермь, ул. Космонавта Беляева , 40 Г</t>
  </si>
  <si>
    <t>Верзакова Л.В.</t>
  </si>
  <si>
    <t>г. Пермь, ул. Космонавта Беляева , 40 Д</t>
  </si>
  <si>
    <t>Заказчик Председатель совета МКД г. Пермь, ул. Космонавта Беляева , 40 Д</t>
  </si>
  <si>
    <t xml:space="preserve">Косвинцев Валерий Владиленович         </t>
  </si>
  <si>
    <t>Косвинцев В.В.</t>
  </si>
  <si>
    <t>12мес.</t>
  </si>
  <si>
    <t>Текущий ремонт начислено/оплачено:</t>
  </si>
  <si>
    <r>
      <t xml:space="preserve">1. </t>
    </r>
    <r>
      <rPr>
        <b/>
        <sz val="12"/>
        <color theme="1"/>
        <rFont val="Times New Roman"/>
        <family val="1"/>
        <charset val="204"/>
      </rPr>
      <t>Исполнителем</t>
    </r>
    <r>
      <rPr>
        <sz val="12"/>
        <color theme="1"/>
        <rFont val="Times New Roman"/>
        <family val="1"/>
        <charset val="204"/>
      </rPr>
      <t xml:space="preserve"> предъявлены к приемке следующие оказанные на основании договора управления многоквартирным домом №106 от«01»Сентября2019 г. (далее — «Договор») услуги и выполненные работы по содержанию и текущему ремонту общего имущества в многоквартирном доме, расположенном по адресу:г. Пермь, шоссе Космонавтов, д. 104:</t>
    </r>
  </si>
  <si>
    <t>1. Исполнителем предъявлены к приемке следующие оказанные на основании договора управления многоквартирным домом №9/19 от«13»декабря 2019 г. (далее — «Договор») услуги и выполненные работы по содержанию и текущему ремонту общего имущества в многоквартирном доме, расположенном по адресу:	г. Пермь, ул. Мира, д. 122/2 :</t>
  </si>
  <si>
    <t>Текущий ремонт начислено/оплачено</t>
  </si>
  <si>
    <t>проверить</t>
  </si>
  <si>
    <t>работа</t>
  </si>
  <si>
    <t>уточнить</t>
  </si>
  <si>
    <t>есть договор на 25 тыс. доп расходов не должно</t>
  </si>
  <si>
    <t>вычесть из долгов доходы от использования ОИ МКД</t>
  </si>
  <si>
    <t>добавить общая сумма поступлений за года</t>
  </si>
  <si>
    <t>действующего на основании:</t>
  </si>
  <si>
    <t>расходы на4 дома</t>
  </si>
  <si>
    <t>«31» декабря 2023г.</t>
  </si>
  <si>
    <t>изменить</t>
  </si>
  <si>
    <t>Денежные средства от использования общего имущества (2023г.)</t>
  </si>
  <si>
    <t xml:space="preserve">2.Всего за период с  «01	»января 2023г. по «31»декабря 	2023 г. выполнено работ (оказано услуг) на общую сумму	</t>
  </si>
  <si>
    <t>Остаток по статье текущий ремонт за 2023г</t>
  </si>
  <si>
    <t>стоимость работ?</t>
  </si>
  <si>
    <t>Директора Желтовских А.В.</t>
  </si>
  <si>
    <t>Текущий ремонт оплата/ расход</t>
  </si>
  <si>
    <t>Замена участка канализации в подвале</t>
  </si>
  <si>
    <t>холодное водоснабжение</t>
  </si>
  <si>
    <t>электроснабжение</t>
  </si>
  <si>
    <t>водоотведение</t>
  </si>
  <si>
    <t>горячее водоснабжение</t>
  </si>
  <si>
    <t>Наименование вида текущего ремонта</t>
  </si>
  <si>
    <t>Отчет по расходованию денежных средств целевого взноса</t>
  </si>
  <si>
    <t>Оплачено</t>
  </si>
  <si>
    <t>Взыскано по решению суда</t>
  </si>
  <si>
    <t>Отчет по текущему ремонту общего имущества МКД</t>
  </si>
  <si>
    <t>Остаток на специальном счету на 31.12.2023г</t>
  </si>
  <si>
    <t>Остаток на специальном счету на 01.01.2023г</t>
  </si>
  <si>
    <t>Начислено</t>
  </si>
  <si>
    <t>Решение арбитражного суда о выдаче судебного приказа на сумму 207 519 руб. 27 коп. (с учетом неустойки судебных расходов)  с ООО "Капстройгрупп", дело Ф50-673/2024 от 30.01.2024г.</t>
  </si>
  <si>
    <t>Отчет формирования фонда капитального ремонта МКД</t>
  </si>
  <si>
    <t>от 26 октября 2015 г. № 761/пр.</t>
  </si>
  <si>
    <t>договор и доп.</t>
  </si>
  <si>
    <t>Израсходовано, в 2023г</t>
  </si>
  <si>
    <t>Остаток на специальном счету на01.01.2023г</t>
  </si>
  <si>
    <t>Покупка этажных электрических щитов, доставка</t>
  </si>
  <si>
    <t xml:space="preserve"> КУ на содержание общего имущества МКД и прочие услуги:</t>
  </si>
  <si>
    <t>Г. Пермь шоссе Космонавтов104</t>
  </si>
  <si>
    <t>1. Исполнителем предъявлены к приемке следующие оказанные на основании договора управления многоквартирным домом №09/61В  от«31»декабря 2021 г. (далее — «Договор») услуги и выполненные работы по содержанию и текущему ремонту общего имущества в многоквартирном доме, расположенном по адресу:	г. Пермь, ул. Космонавта Беляева, 61 В:</t>
  </si>
  <si>
    <t>Приложение №1 к годовому отчету г. Пермь, ул. Космонавта Беляева , 40 Б</t>
  </si>
  <si>
    <t>Огнетушитель  ОП-8</t>
  </si>
  <si>
    <t>доводчик дверной</t>
  </si>
  <si>
    <t>Ацетилен</t>
  </si>
  <si>
    <t>лампы ЛОН 60 вт</t>
  </si>
  <si>
    <t>материалы (редуктор, манометр)</t>
  </si>
  <si>
    <t>огнетушитель  ОСП-1</t>
  </si>
  <si>
    <t>черная земля с доставкой</t>
  </si>
  <si>
    <t>материалы (монометр, редуктор)</t>
  </si>
  <si>
    <t>материалы (муфты,флынцы, электроды и т.Д.)</t>
  </si>
  <si>
    <t>холодный асфальт</t>
  </si>
  <si>
    <t>материалы</t>
  </si>
  <si>
    <t>материалы(плитка тратуарн,грунт.эмаль.штукатурка.клей</t>
  </si>
  <si>
    <t>хомуты</t>
  </si>
  <si>
    <t>материалы(краска, кисти,колер, цемент,грунтовка,саморезы и т.д)</t>
  </si>
  <si>
    <t>экспертиза смет</t>
  </si>
  <si>
    <t>шпингалет. Планка</t>
  </si>
  <si>
    <t>материалы (манометр,футорка)</t>
  </si>
  <si>
    <t>материалы (муфты, угольники)</t>
  </si>
  <si>
    <t>манометр</t>
  </si>
  <si>
    <t>щебень с доставкой</t>
  </si>
  <si>
    <t>Ворота Эконом, монтаж</t>
  </si>
  <si>
    <t>кран щаровой</t>
  </si>
  <si>
    <t>льноволокно, паста, гайка</t>
  </si>
  <si>
    <t>кольцо уплотн.</t>
  </si>
  <si>
    <t>материалы (переход, отвод, муфта ПП)</t>
  </si>
  <si>
    <t>шнур абестовый</t>
  </si>
  <si>
    <t>светильник светодиодн.</t>
  </si>
  <si>
    <t>песок с доставкой</t>
  </si>
  <si>
    <t>Доводчик</t>
  </si>
  <si>
    <t>компьютер</t>
  </si>
  <si>
    <t>кран шаровой</t>
  </si>
  <si>
    <t>изготовление, монтаж, доставка стеклопакета</t>
  </si>
  <si>
    <t>ремонт электродвигателей</t>
  </si>
  <si>
    <t>замена датчика привода дверей лифта</t>
  </si>
  <si>
    <t>материалы (кран шаровой. Манометр)</t>
  </si>
  <si>
    <t>коммутатор на блок</t>
  </si>
  <si>
    <t>регистратор канала</t>
  </si>
  <si>
    <t>материалы (прокладка для счетчиков)</t>
  </si>
  <si>
    <t>материалы (тройник пп, муфта, нипель, кран шар)</t>
  </si>
  <si>
    <t>материалы (резьба)</t>
  </si>
  <si>
    <t>паста для уплотнения, заглушка, прокладка</t>
  </si>
  <si>
    <t>термообразователь сопротивления</t>
  </si>
  <si>
    <t>Приложение №1 к годовому отчету г. Пермь, ул. Космонавта Беляева , 40 В</t>
  </si>
  <si>
    <t>Приложение №1 к годовому отчету г. Пермь, ул. Космонавта Беляева , 40 Г</t>
  </si>
  <si>
    <t>Приложение №1 к годовому отчету г. Пермь, ул. Космонавта Беляева , 40 Д</t>
  </si>
  <si>
    <t>Приложение №1 к годовому отчету г. Пермь, шоссе Космонавтов,104</t>
  </si>
  <si>
    <t>Приложение №1 к годовому отчету г. Пермь, ул. Мира,122/2</t>
  </si>
  <si>
    <t>Приложение №1 к годовому отчету г. Пермь, ул. Космонавта Беляева, 461В</t>
  </si>
  <si>
    <t xml:space="preserve">ДИП-34А, кабель,электромонтажные работы </t>
  </si>
  <si>
    <t>1</t>
  </si>
  <si>
    <t>выполнение работ по частичному ремонту системы АПС и СОУЭ в электрощитовой</t>
  </si>
  <si>
    <t>материалы (фильтр, кран. Тройник, соединитель и т.д)</t>
  </si>
  <si>
    <t>работы по производству гидравлических испытаний и промывке инж.сетей в рамках подготовки к отопит.сезону</t>
  </si>
  <si>
    <t>материалы (труба,соединитель,кран шар.,переходник)</t>
  </si>
  <si>
    <t>материалы (фильтр, кран)</t>
  </si>
  <si>
    <t>материалы (манометр. Прокладки.труба м/п)</t>
  </si>
  <si>
    <t>материалы (кран шар. Муфты)</t>
  </si>
  <si>
    <t>панели, пункт распределителтный.щит ЩАО</t>
  </si>
  <si>
    <t>ремонт крыши из наплавляемых материалов</t>
  </si>
  <si>
    <t>Насос 25/-8 с гайками</t>
  </si>
  <si>
    <t>материалы ( угол МП)</t>
  </si>
  <si>
    <t>трубы мп, соединитель, хомут</t>
  </si>
  <si>
    <t>доставка от Энергия Казань</t>
  </si>
  <si>
    <t>Санникову Анну Сергеевну</t>
  </si>
  <si>
    <t>являющегося собственником квартиры №	09	, находящейся в данном многоквартирном доме,</t>
  </si>
  <si>
    <t>Доставка от Энергия Казань</t>
  </si>
  <si>
    <t>кабель и работы</t>
  </si>
  <si>
    <t>24г</t>
  </si>
  <si>
    <t>«31» декабря 2024г.</t>
  </si>
  <si>
    <t>АКТ №1/	2024
приемки оказанных услуг и (или) выполненных работ по содержанию
и текущему ремонту общего имущества в многоквартирном доме
за  2024 года</t>
  </si>
  <si>
    <t xml:space="preserve">2.Всего за период с  «01	»января 2024г. по «31»декабря 	2024 г. выполнено работ (оказано услуг) на общую сумму	</t>
  </si>
  <si>
    <t>Председатель совета МКД по адресу г. Пермь ул. Космонавта Беляева 40Б</t>
  </si>
  <si>
    <t>Остаток по статье текущий ремонт за 2024г</t>
  </si>
  <si>
    <t>Установка и настройка  частотного преобразователя насосной станции</t>
  </si>
  <si>
    <t>Замена сальника клапана VB-2</t>
  </si>
  <si>
    <t>Замена торцевого уплотнения</t>
  </si>
  <si>
    <t>Замена входной группы</t>
  </si>
  <si>
    <t>Отключение/включение сети водопровода "Новогор"</t>
  </si>
  <si>
    <t>Ремонт откосов</t>
  </si>
  <si>
    <t>Ремонт сборки насосной станции</t>
  </si>
  <si>
    <t>Поверка счётчика ОДПУ</t>
  </si>
  <si>
    <t>Ремонт стояка ВПВ</t>
  </si>
  <si>
    <t>Обвязка вакуумного бака</t>
  </si>
  <si>
    <t>Замена двух светодиодных светильников и плавких предохранителей</t>
  </si>
  <si>
    <t>Утепление тамбура кв. 48</t>
  </si>
  <si>
    <t xml:space="preserve">Замена прокладок для счетчиков ВУ </t>
  </si>
  <si>
    <t>Замена привода ворот</t>
  </si>
  <si>
    <t>Установка контейнера для ненужной прессы</t>
  </si>
  <si>
    <t>Лампа уличного освещения</t>
  </si>
  <si>
    <t>Замена крана д50 на ВПВ</t>
  </si>
  <si>
    <t>Монтаж врезок под термометры</t>
  </si>
  <si>
    <t>Монтаж турбодефлектора -2шт.</t>
  </si>
  <si>
    <t>Опрессовка</t>
  </si>
  <si>
    <t>Замена запорной арматуры на вводе ОВ</t>
  </si>
  <si>
    <t>Обвязка ГВС в ИТП</t>
  </si>
  <si>
    <t>Содержание парковки(кронирование деревьев)</t>
  </si>
  <si>
    <t>Ремонт лифтовых холлов 1-12 этажи</t>
  </si>
  <si>
    <t>Кадастровые работы</t>
  </si>
  <si>
    <t>Монтаж резиновых дорожек</t>
  </si>
  <si>
    <t>Установка канальных вентиляторов 1эт.</t>
  </si>
  <si>
    <t>Местный ремонт МОП</t>
  </si>
  <si>
    <t>Замена блока питания,кнопок выхода,АКБ</t>
  </si>
  <si>
    <t>Ремонт автоматики калитки</t>
  </si>
  <si>
    <t xml:space="preserve"> Схема НВК НОВОГОР</t>
  </si>
  <si>
    <t>Монтаж манометров ИТП,2шт</t>
  </si>
  <si>
    <t>Установка светильника СПБ-Т5 в лифт</t>
  </si>
  <si>
    <t>Монтаж доводчиков.</t>
  </si>
  <si>
    <t>Замена стекол дверей переходных лоджий</t>
  </si>
  <si>
    <t>Замена кранов шаровых (спускников) теплообменники ИТП</t>
  </si>
  <si>
    <t>Подключение гирлянд входных групп и елки</t>
  </si>
  <si>
    <t>Установка ламп в МОП</t>
  </si>
  <si>
    <t xml:space="preserve">Монтаж ремонтных хомутов </t>
  </si>
  <si>
    <t>Услуги автовышки наружное освещение</t>
  </si>
  <si>
    <t>Тихонович Даила Юрьевич</t>
  </si>
  <si>
    <t>являющегося собственником квартиры №	164, находящейся в данном многоквартирном доме,</t>
  </si>
  <si>
    <t>Денежные средства от использования общего имущества (2024г.)</t>
  </si>
  <si>
    <t>Замена потолочной плитки (1этаж)</t>
  </si>
  <si>
    <t>Отключение/включение сети водопровода"Новогор"</t>
  </si>
  <si>
    <t>Замена уплотнительных прокладок ИТП</t>
  </si>
  <si>
    <t>Замена IP-камер ВН</t>
  </si>
  <si>
    <t>Ремонт видеонаблюдения в лифтах</t>
  </si>
  <si>
    <t>Замена сборок на редукторах ВУ</t>
  </si>
  <si>
    <t>Замена сборок отопления в ТП</t>
  </si>
  <si>
    <t>Изготовление и монтаж входная группа</t>
  </si>
  <si>
    <t>Установка пружин дверных</t>
  </si>
  <si>
    <t>Ремонт замка СКУД</t>
  </si>
  <si>
    <t>Ремонт калитки</t>
  </si>
  <si>
    <t>Замена блока птания,кнопок выхода,АКБ</t>
  </si>
  <si>
    <t>Реестр собственников</t>
  </si>
  <si>
    <t>Установка кранов шаровых ВУ и ТП</t>
  </si>
  <si>
    <t>Замена ламп в МОП</t>
  </si>
  <si>
    <t>Оплата по статье текущий ремонт в 2025г. С учетом собираемости платежей</t>
  </si>
  <si>
    <t xml:space="preserve">Филимонов Александр Игоревич       </t>
  </si>
  <si>
    <t>являющегося собственником квартиры №	185	, находящейся в данном многоквартирном доме,</t>
  </si>
  <si>
    <t>Оплата по статье текущий ремонт за 2024г. С учетом собираемости платежей</t>
  </si>
  <si>
    <t>Прокат тепловизора(кв.139)</t>
  </si>
  <si>
    <t xml:space="preserve"> Обвязка вакуумного бака</t>
  </si>
  <si>
    <t>Замена врезки ГВС на магистрали</t>
  </si>
  <si>
    <t>Замена магистрали ГВС в коммуникационном проходе</t>
  </si>
  <si>
    <t>Замена двух модулей в кабине лифта</t>
  </si>
  <si>
    <t>Замена блока питания,кнопок выхода, АКБ</t>
  </si>
  <si>
    <t xml:space="preserve"> Схем НВК НОВОГОР</t>
  </si>
  <si>
    <t>добавить</t>
  </si>
  <si>
    <t>являющегося собственником квартиры №	125	, находящейся в данном многоквартирном доме,</t>
  </si>
  <si>
    <t>1. Исполнителем предъявлены к приемке следующие оказанные на основании договора управления многоквартирным домом  (далее — «Договор») услуги и выполненные работы по содержанию и текущему ремонту общего имущества в многоквартирном доме 40/Б, расположенном по адресу:г. Пермь, ул. Космонавта Беляева,:</t>
  </si>
  <si>
    <r>
      <t xml:space="preserve">1. </t>
    </r>
    <r>
      <rPr>
        <b/>
        <sz val="12"/>
        <color theme="1"/>
        <rFont val="Times New Roman"/>
        <family val="1"/>
        <charset val="204"/>
      </rPr>
      <t>Исполнителем предъявлены к приемке следующие оказанные на основании договора управления многоквартирным домом  от«01»Сентября2019 г. (далее — «Договор») услуги и выполненные работы по содержанию и текущему ремонту общего имущества в многоквартирном доме №40В, расположенном по адресу</t>
    </r>
    <r>
      <rPr>
        <sz val="12"/>
        <color theme="1"/>
        <rFont val="Times New Roman"/>
        <family val="1"/>
        <charset val="204"/>
      </rPr>
      <t>:	г. Пермь, ул. Космонавта Беляева:</t>
    </r>
  </si>
  <si>
    <r>
      <t xml:space="preserve">1. </t>
    </r>
    <r>
      <rPr>
        <b/>
        <sz val="12"/>
        <color theme="1"/>
        <rFont val="Times New Roman"/>
        <family val="1"/>
        <charset val="204"/>
      </rPr>
      <t>Исполнителем предъявлены к приемке следующие оказанные на основании договора управления многоквартирным домом (далее — «Договор») услуги и выполненные работы по содержанию и текущему ремонту общего имущества в многоквартирном доме №40Г, расположенном по адресу</t>
    </r>
    <r>
      <rPr>
        <sz val="12"/>
        <color theme="1"/>
        <rFont val="Times New Roman"/>
        <family val="1"/>
        <charset val="204"/>
      </rPr>
      <t>:	г. Пермь, ул. Космонавта Беляева :</t>
    </r>
  </si>
  <si>
    <r>
      <t xml:space="preserve">1. </t>
    </r>
    <r>
      <rPr>
        <b/>
        <sz val="12"/>
        <color theme="1"/>
        <rFont val="Times New Roman"/>
        <family val="1"/>
        <charset val="204"/>
      </rPr>
      <t>Исполнителем предъявлены к приемке следующие оказанные на основании договора управления многоквартирным домом  (далее — «Договор») услуги и выполненные работы по содержанию и текущему ремонту общего имущества в многоквартирном доме №40Д, расположенном по адресу</t>
    </r>
    <r>
      <rPr>
        <sz val="12"/>
        <color theme="1"/>
        <rFont val="Times New Roman"/>
        <family val="1"/>
        <charset val="204"/>
      </rPr>
      <t>: Пермь, ул. Космонавта Беляева:</t>
    </r>
  </si>
  <si>
    <t>править</t>
  </si>
  <si>
    <t>Монтаж дренажа для опорожнения стояков ХГВС и ВПВ</t>
  </si>
  <si>
    <t>Изготовление и монтаж входной  группы</t>
  </si>
  <si>
    <t>Замена прокладок на счетчиках ВУ</t>
  </si>
  <si>
    <t>Установка заглушек на 25 этаже ВПВ</t>
  </si>
  <si>
    <t>Замена сальников клапана VB-2</t>
  </si>
  <si>
    <t>Ремонт подпорной стенки (с ул.Д,Давыдова)</t>
  </si>
  <si>
    <t>Ремонт унитаза(диспетчерская)</t>
  </si>
  <si>
    <t>Установка урны уличной</t>
  </si>
  <si>
    <t>Установка ламп уличного освещения</t>
  </si>
  <si>
    <t>Электрощитовая, замена приставки ПКИ-22 (2шт.)</t>
  </si>
  <si>
    <t>Ремонт вызывной панели домофона</t>
  </si>
  <si>
    <t>Электрощитовая, замена контактора КТИ 265А+ лаборатория</t>
  </si>
  <si>
    <t>Герметизация примыкание витражей 19 этажей</t>
  </si>
  <si>
    <t>Замена кабеля и блока управления домофонов</t>
  </si>
  <si>
    <t>Ремонт частотного преобразователя лифта</t>
  </si>
  <si>
    <t>Замена Коммутатора ВИЗИТ 2шт.</t>
  </si>
  <si>
    <t>Замена Коммутатора ВИЗИТ 1шт.</t>
  </si>
  <si>
    <t>АКТ №1/	2024
приемки оказанных услуг и (или) выполненных работ  текущему ремонту общего имущества в многоквартирном доме
за  2024 года</t>
  </si>
  <si>
    <t>АКТ №1/	2024
приемки оказанных услуг и (или) выполненных работ по текущему ремонту общего имущества в многоквартирном доме
за  2024 года</t>
  </si>
  <si>
    <t>Ремонт магистрали канализации</t>
  </si>
  <si>
    <t>Ремонт крыши 35м3</t>
  </si>
  <si>
    <t>Работы по замене стояков Электроснабжения</t>
  </si>
  <si>
    <t>Установка контейнеа для ненужной прессы</t>
  </si>
  <si>
    <t>Ремонт потолка МОП верхний этаж</t>
  </si>
  <si>
    <t>Провекрка приборов ОДПУ</t>
  </si>
  <si>
    <t>Замена термопреобразователя</t>
  </si>
  <si>
    <t>Установка поручня 1 этаж МОП</t>
  </si>
  <si>
    <t>Установка насос на отопление</t>
  </si>
  <si>
    <t>Работы по обвязке узла учета ГВС</t>
  </si>
  <si>
    <t>Замена стояка ГВС кв6</t>
  </si>
  <si>
    <t>ремонт лежанки ХВС</t>
  </si>
  <si>
    <t>Ремонт отмостки и тротуарной части</t>
  </si>
  <si>
    <t>Остаток по статье целевой взнос, на 31.12.2024г.</t>
  </si>
  <si>
    <t>кабеля</t>
  </si>
  <si>
    <t>что там</t>
  </si>
  <si>
    <t>сумма целевого взноса</t>
  </si>
  <si>
    <t>Кронирование деревьев</t>
  </si>
  <si>
    <t>Замена  Аккумуляторов 7 а/ч (SF1217) 7 шт. Извещатель ДИП-34А-03 (ИП 212-34А-03) BOLID8 шт., противопожарных систем МКД</t>
  </si>
  <si>
    <t>Арсеньев В.В.</t>
  </si>
  <si>
    <t>АРСЕНЬЕВ ВЛАДИМИР ВАЛЕРЬЕВИЧ</t>
  </si>
  <si>
    <t>являющегося собственником квартиры №	90	, находящейся в данном многоквартирном доме,</t>
  </si>
  <si>
    <t>ООО "ЧОО "СВОТ тревожная кнопка, 1370  руб. в мес.</t>
  </si>
  <si>
    <t xml:space="preserve">2.Всего за период с  «01	»января 2024г. по«31»декабря	2024г. выполнено работ (оказано услуг) на общую сумму в руб.	</t>
  </si>
  <si>
    <t>Ремонт петель мусорокамеры</t>
  </si>
  <si>
    <t>Замена двух врезок  ХВС подвал</t>
  </si>
  <si>
    <t>Поставка и монтаж ограждений и ворот</t>
  </si>
  <si>
    <t>Ремонтные работы по подготовке системы отопления и ГВС(Морилов)</t>
  </si>
  <si>
    <t>Ремонт смывного бачка МОП(Речник)</t>
  </si>
  <si>
    <t>Замена задвижек (речник)</t>
  </si>
  <si>
    <t>Поставка и установка шлагбаума</t>
  </si>
  <si>
    <t>Ремонт козырька входной группы</t>
  </si>
  <si>
    <t>ремонт петель мусорокамеры</t>
  </si>
  <si>
    <t>Уборка снега</t>
  </si>
  <si>
    <t>Оплата сим карты шлагбаума, 179 руб в мес</t>
  </si>
  <si>
    <t xml:space="preserve"> - Целевой сбор на покупку эл. этажных щитов, начислено</t>
  </si>
  <si>
    <t xml:space="preserve"> - Целевой сбор на покупку эл. этажных щитов, не плачено</t>
  </si>
  <si>
    <t xml:space="preserve"> - Целевой сбор на покупку эл. этажных щитов, задолженность</t>
  </si>
  <si>
    <t>2023г</t>
  </si>
  <si>
    <t>2023г.</t>
  </si>
  <si>
    <t>на 31.12.2024г.</t>
  </si>
  <si>
    <t>Председатель совета МКД ул. Мира122/2</t>
  </si>
  <si>
    <t>Председатель МКД</t>
  </si>
  <si>
    <t>Санникова А.С.</t>
  </si>
  <si>
    <t>Директор ООО «УК «А-Элита»</t>
  </si>
  <si>
    <t>Тихонович Д.Ю.</t>
  </si>
  <si>
    <t>Филимонов А.И.</t>
  </si>
  <si>
    <t>Председатель совета МКД по адресу г. Пермь ул. Космонавта Беляева 40Г</t>
  </si>
  <si>
    <t>Ремонт магистрали канализации Отвод</t>
  </si>
  <si>
    <t>Ремонт пандуса, покраска деревянных элементов на входной группе</t>
  </si>
  <si>
    <t>Установка табличек на ворота</t>
  </si>
  <si>
    <t>Ремонт лифтового и тамбурного помещения</t>
  </si>
  <si>
    <t>Демонтаж столба</t>
  </si>
  <si>
    <t>Замена  обвязки насосной станции ГВС</t>
  </si>
  <si>
    <t>Проведение новогоднего праздника</t>
  </si>
  <si>
    <t>Ремонт эл. щитовой МКД, договор подряда аванс</t>
  </si>
  <si>
    <t>Слаботочное оборудование БОЛИД ремонт эл.щитовой</t>
  </si>
  <si>
    <t>Обслуживание систем отопления</t>
  </si>
  <si>
    <t>Материалы на ремонт  эл. щитовой (аванс- работы)</t>
  </si>
  <si>
    <t>АКТ №1/	2024
приемки оказанных услуг и (или) выполненных работ по текущему ремонту общего имущества в многоквартирном доме за  2024 года</t>
  </si>
  <si>
    <t>Итого выполнено работ по текущему ремонту за 2024г.</t>
  </si>
  <si>
    <t>Остаток по статье текущий ремонт за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</si>
</sst>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\ _₽_-;\-* #,##0.0\ _₽_-;_-* &quot;-&quot;?\ _₽_-;_-@_-"/>
    <numFmt numFmtId="165" formatCode="0.0"/>
    <numFmt numFmtId="166" formatCode="#,##0.0"/>
    <numFmt numFmtId="167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indexed="63"/>
      <name val="Arial"/>
      <family val="2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3">
    <xf numFmtId="0" fontId="0" fillId="0" borderId="0"/>
    <xf numFmtId="0" fontId="11" fillId="0" borderId="0" applyNumberFormat="0"/>
    <xf numFmtId="9" fontId="18" fillId="0" borderId="0" applyFont="0" applyFill="0" applyBorder="0" applyAlignment="0" applyProtection="0"/>
  </cellStyleXfs>
  <cellXfs count="205">
    <xf numFmtId="0" fontId="0" fillId="0" borderId="0" xfId="0"/>
    <xf numFmtId="0" fontId="5" fillId="2" borderId="0" xfId="0" applyFont="1" applyFill="1"/>
    <xf numFmtId="0" fontId="2" fillId="2" borderId="0" xfId="0" applyFont="1" applyFill="1" applyAlignment="1">
      <alignment horizontal="right" vertical="center"/>
    </xf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0" fillId="2" borderId="1" xfId="0" applyFill="1" applyBorder="1"/>
    <xf numFmtId="4" fontId="7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164" fontId="7" fillId="2" borderId="1" xfId="0" applyNumberFormat="1" applyFont="1" applyFill="1" applyBorder="1" applyAlignment="1">
      <alignment vertical="center" wrapText="1"/>
    </xf>
    <xf numFmtId="164" fontId="0" fillId="2" borderId="0" xfId="0" applyNumberFormat="1" applyFill="1"/>
    <xf numFmtId="0" fontId="1" fillId="2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0" xfId="0" applyAlignment="1"/>
    <xf numFmtId="0" fontId="0" fillId="2" borderId="0" xfId="0" applyFill="1" applyAlignment="1"/>
    <xf numFmtId="165" fontId="2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Border="1"/>
    <xf numFmtId="165" fontId="1" fillId="2" borderId="0" xfId="0" applyNumberFormat="1" applyFont="1" applyFill="1" applyBorder="1" applyAlignment="1">
      <alignment vertical="top"/>
    </xf>
    <xf numFmtId="165" fontId="1" fillId="2" borderId="0" xfId="0" applyNumberFormat="1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vertical="center" wrapText="1"/>
    </xf>
    <xf numFmtId="165" fontId="1" fillId="2" borderId="0" xfId="0" applyNumberFormat="1" applyFont="1" applyFill="1"/>
    <xf numFmtId="165" fontId="1" fillId="2" borderId="1" xfId="0" applyNumberFormat="1" applyFont="1" applyFill="1" applyBorder="1" applyAlignment="1">
      <alignment vertical="top" wrapText="1"/>
    </xf>
    <xf numFmtId="165" fontId="8" fillId="2" borderId="0" xfId="0" applyNumberFormat="1" applyFont="1" applyFill="1"/>
    <xf numFmtId="165" fontId="0" fillId="2" borderId="0" xfId="0" applyNumberFormat="1" applyFill="1"/>
    <xf numFmtId="0" fontId="8" fillId="2" borderId="1" xfId="0" applyFont="1" applyFill="1" applyBorder="1"/>
    <xf numFmtId="0" fontId="1" fillId="2" borderId="1" xfId="0" applyFont="1" applyFill="1" applyBorder="1"/>
    <xf numFmtId="2" fontId="3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165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justify" vertical="top" wrapText="1"/>
    </xf>
    <xf numFmtId="165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165" fontId="1" fillId="0" borderId="3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165" fontId="0" fillId="0" borderId="0" xfId="0" applyNumberFormat="1" applyFill="1"/>
    <xf numFmtId="165" fontId="7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vertical="top" wrapText="1"/>
    </xf>
    <xf numFmtId="165" fontId="1" fillId="0" borderId="0" xfId="0" applyNumberFormat="1" applyFont="1" applyFill="1"/>
    <xf numFmtId="165" fontId="8" fillId="0" borderId="0" xfId="0" applyNumberFormat="1" applyFont="1" applyFill="1"/>
    <xf numFmtId="166" fontId="1" fillId="2" borderId="1" xfId="0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vertical="center" wrapText="1"/>
    </xf>
    <xf numFmtId="166" fontId="0" fillId="2" borderId="1" xfId="0" applyNumberFormat="1" applyFill="1" applyBorder="1"/>
    <xf numFmtId="166" fontId="8" fillId="2" borderId="1" xfId="0" applyNumberFormat="1" applyFont="1" applyFill="1" applyBorder="1"/>
    <xf numFmtId="166" fontId="7" fillId="2" borderId="1" xfId="0" applyNumberFormat="1" applyFont="1" applyFill="1" applyBorder="1" applyAlignment="1">
      <alignment vertical="center" wrapText="1"/>
    </xf>
    <xf numFmtId="166" fontId="3" fillId="2" borderId="5" xfId="0" applyNumberFormat="1" applyFont="1" applyFill="1" applyBorder="1" applyAlignment="1">
      <alignment vertical="top" wrapText="1"/>
    </xf>
    <xf numFmtId="166" fontId="1" fillId="2" borderId="1" xfId="0" applyNumberFormat="1" applyFont="1" applyFill="1" applyBorder="1" applyAlignment="1">
      <alignment horizontal="right" vertical="center" wrapText="1"/>
    </xf>
    <xf numFmtId="166" fontId="3" fillId="2" borderId="1" xfId="0" applyNumberFormat="1" applyFont="1" applyFill="1" applyBorder="1" applyAlignment="1">
      <alignment vertical="center" wrapText="1"/>
    </xf>
    <xf numFmtId="166" fontId="1" fillId="2" borderId="5" xfId="0" applyNumberFormat="1" applyFont="1" applyFill="1" applyBorder="1" applyAlignment="1">
      <alignment vertical="top" wrapText="1"/>
    </xf>
    <xf numFmtId="166" fontId="1" fillId="2" borderId="1" xfId="0" applyNumberFormat="1" applyFont="1" applyFill="1" applyBorder="1" applyAlignment="1">
      <alignment vertical="top" wrapText="1"/>
    </xf>
    <xf numFmtId="166" fontId="0" fillId="0" borderId="0" xfId="0" applyNumberFormat="1"/>
    <xf numFmtId="0" fontId="7" fillId="2" borderId="1" xfId="0" applyNumberFormat="1" applyFont="1" applyFill="1" applyBorder="1" applyAlignment="1">
      <alignment vertical="center" wrapText="1"/>
    </xf>
    <xf numFmtId="164" fontId="0" fillId="3" borderId="1" xfId="0" applyNumberFormat="1" applyFill="1" applyBorder="1"/>
    <xf numFmtId="0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/>
    <xf numFmtId="0" fontId="1" fillId="2" borderId="1" xfId="0" applyFont="1" applyFill="1" applyBorder="1" applyAlignment="1">
      <alignment horizontal="left" vertical="center" wrapText="1" indent="3"/>
    </xf>
    <xf numFmtId="4" fontId="7" fillId="2" borderId="10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4" fontId="7" fillId="2" borderId="12" xfId="0" applyNumberFormat="1" applyFont="1" applyFill="1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" fontId="0" fillId="2" borderId="0" xfId="0" applyNumberFormat="1" applyFill="1"/>
    <xf numFmtId="0" fontId="3" fillId="2" borderId="1" xfId="0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6" fillId="2" borderId="0" xfId="0" applyFont="1" applyFill="1"/>
    <xf numFmtId="4" fontId="17" fillId="4" borderId="16" xfId="0" applyNumberFormat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49" fontId="0" fillId="0" borderId="1" xfId="0" applyNumberForma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horizontal="right" wrapText="1"/>
    </xf>
    <xf numFmtId="2" fontId="0" fillId="0" borderId="1" xfId="0" applyNumberFormat="1" applyBorder="1" applyAlignment="1">
      <alignment horizontal="left"/>
    </xf>
    <xf numFmtId="2" fontId="0" fillId="2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right" wrapText="1"/>
    </xf>
    <xf numFmtId="167" fontId="0" fillId="2" borderId="0" xfId="0" applyNumberFormat="1" applyFill="1"/>
    <xf numFmtId="0" fontId="0" fillId="2" borderId="1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14" fontId="0" fillId="2" borderId="1" xfId="0" applyNumberFormat="1" applyFill="1" applyBorder="1" applyAlignment="1">
      <alignment vertical="top" wrapText="1"/>
    </xf>
    <xf numFmtId="14" fontId="0" fillId="2" borderId="0" xfId="0" applyNumberForma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9" fontId="0" fillId="2" borderId="1" xfId="2" applyFont="1" applyFill="1" applyBorder="1" applyAlignment="1">
      <alignment vertical="top" wrapText="1"/>
    </xf>
    <xf numFmtId="2" fontId="0" fillId="2" borderId="1" xfId="0" applyNumberFormat="1" applyFill="1" applyBorder="1"/>
    <xf numFmtId="165" fontId="0" fillId="2" borderId="1" xfId="0" applyNumberFormat="1" applyFill="1" applyBorder="1" applyAlignment="1">
      <alignment vertical="top" wrapText="1"/>
    </xf>
    <xf numFmtId="165" fontId="0" fillId="2" borderId="0" xfId="0" applyNumberFormat="1" applyFill="1" applyBorder="1" applyAlignment="1">
      <alignment vertical="top" wrapText="1"/>
    </xf>
    <xf numFmtId="165" fontId="0" fillId="0" borderId="1" xfId="0" applyNumberFormat="1" applyBorder="1" applyAlignment="1">
      <alignment horizontal="right" wrapText="1"/>
    </xf>
    <xf numFmtId="164" fontId="0" fillId="0" borderId="0" xfId="0" applyNumberFormat="1"/>
    <xf numFmtId="166" fontId="10" fillId="2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>
      <alignment wrapText="1"/>
    </xf>
    <xf numFmtId="167" fontId="0" fillId="2" borderId="1" xfId="0" applyNumberFormat="1" applyFill="1" applyBorder="1"/>
    <xf numFmtId="167" fontId="1" fillId="2" borderId="10" xfId="0" applyNumberFormat="1" applyFont="1" applyFill="1" applyBorder="1" applyAlignment="1">
      <alignment vertical="center" wrapText="1"/>
    </xf>
    <xf numFmtId="167" fontId="0" fillId="2" borderId="1" xfId="0" applyNumberFormat="1" applyFill="1" applyBorder="1" applyAlignment="1">
      <alignment vertical="top" wrapText="1"/>
    </xf>
    <xf numFmtId="167" fontId="3" fillId="2" borderId="1" xfId="0" applyNumberFormat="1" applyFont="1" applyFill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wrapText="1"/>
    </xf>
    <xf numFmtId="164" fontId="5" fillId="0" borderId="4" xfId="0" applyNumberFormat="1" applyFont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1" fillId="2" borderId="0" xfId="0" applyNumberFormat="1" applyFont="1" applyFill="1"/>
    <xf numFmtId="164" fontId="5" fillId="0" borderId="1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justify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3">
    <cellStyle name="ОбТекст" xfId="1" xr:uid="{B216CBE5-79FF-4A62-BC90-71A1CA496ED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%20&#1046;&#1050;&#1059;/&#1052;&#1080;&#1088;&#1072;%20122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58;&#1072;&#1088;&#1080;&#1092;%20&#1058;&#1054;%20&#1041;&#1077;&#1083;&#1103;&#1077;&#1074;&#1072;%20%202023_%20&#1086;&#107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/&#1064;.&#1050;&#1086;&#1089;&#1084;&#1086;&#1085;&#1072;&#1074;&#1090;&#1086;&#1074;%201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%20&#1050;&#1040;&#1055;.&#1056;&#1045;&#1052;/&#1041;&#1077;&#1083;&#1103;&#1077;&#1074;&#1072;%2040-&#104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%20&#1050;&#1040;&#1055;.&#1056;&#1045;&#1052;/&#1041;&#1077;&#1083;&#1103;&#1077;&#1074;&#1072;%2040-&#104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%20&#1050;&#1040;&#1055;.&#1056;&#1045;&#1052;/&#1041;&#1077;&#1083;&#1103;&#1077;&#1074;&#1072;%2040-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8">
          <cell r="D8">
            <v>337146.73</v>
          </cell>
          <cell r="M8">
            <v>192071.55</v>
          </cell>
        </row>
        <row r="9">
          <cell r="Z9">
            <v>159239.32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Т"/>
      <sheetName val="Расходы упр"/>
      <sheetName val="СОИ с 010.7.21"/>
      <sheetName val="СОИ с 01.04.22"/>
      <sheetName val="СОИ с 01.07.22"/>
      <sheetName val="с 01.12.2022 года"/>
      <sheetName val="с 01.12.2022 года  разб ГВС"/>
      <sheetName val="по счетам Новогор 24"/>
      <sheetName val="смета админов 21"/>
      <sheetName val="смета админов 22"/>
      <sheetName val="охрана без постов в домах"/>
      <sheetName val="тариф КБ2022"/>
      <sheetName val="расходы 21г."/>
      <sheetName val="муниципальный тариф 22"/>
      <sheetName val="по счетам Новогор 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P9">
            <v>2876.05728</v>
          </cell>
        </row>
        <row r="21">
          <cell r="P21">
            <v>10876.047080140801</v>
          </cell>
        </row>
        <row r="22">
          <cell r="P22">
            <v>2876.05728</v>
          </cell>
        </row>
        <row r="30">
          <cell r="P30">
            <v>5060.2630031999997</v>
          </cell>
        </row>
        <row r="37">
          <cell r="P37">
            <v>65984.31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 refreshError="1">
        <row r="8">
          <cell r="D8">
            <v>445990.82</v>
          </cell>
        </row>
        <row r="17">
          <cell r="M17">
            <v>11874.58</v>
          </cell>
        </row>
        <row r="18">
          <cell r="N18">
            <v>32198.7</v>
          </cell>
        </row>
        <row r="21">
          <cell r="M21">
            <v>6370.7199999999993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5">
          <cell r="E235">
            <v>2404912.37</v>
          </cell>
          <cell r="P235">
            <v>1672769.61</v>
          </cell>
          <cell r="AJ235">
            <v>1650906.14</v>
          </cell>
          <cell r="AL235">
            <v>2426775.84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4">
          <cell r="E234">
            <v>1736533.24</v>
          </cell>
          <cell r="J234">
            <v>1637166.69</v>
          </cell>
          <cell r="L234">
            <v>1683592.3</v>
          </cell>
          <cell r="AF234">
            <v>1690107.63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43">
          <cell r="E243">
            <v>1736259.06</v>
          </cell>
          <cell r="T243">
            <v>1679892.18</v>
          </cell>
          <cell r="V243">
            <v>2044420.61</v>
          </cell>
          <cell r="AP243">
            <v>1371730.63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38EC-8A75-430F-A155-CABD413ED102}">
  <sheetPr>
    <pageSetUpPr fitToPage="1"/>
  </sheetPr>
  <dimension ref="A1:U66"/>
  <sheetViews>
    <sheetView topLeftCell="B1" zoomScale="55" zoomScaleNormal="55" workbookViewId="0">
      <selection activeCell="E55" sqref="A1:E55"/>
    </sheetView>
  </sheetViews>
  <sheetFormatPr defaultColWidth="8.90625" defaultRowHeight="14.5" x14ac:dyDescent="0.35"/>
  <cols>
    <col min="1" max="1" width="4.7265625" style="111" hidden="1" customWidth="1"/>
    <col min="2" max="2" width="69.54296875" style="3" customWidth="1"/>
    <col min="3" max="3" width="16.81640625" style="3" customWidth="1"/>
    <col min="4" max="4" width="25.90625" style="3" customWidth="1"/>
    <col min="5" max="5" width="24.453125" style="3" customWidth="1"/>
    <col min="6" max="9" width="0" style="3" hidden="1" customWidth="1"/>
    <col min="10" max="10" width="9.7265625" style="3" hidden="1" customWidth="1"/>
    <col min="11" max="11" width="11.08984375" style="3" hidden="1" customWidth="1"/>
    <col min="12" max="12" width="10.6328125" style="3" hidden="1" customWidth="1"/>
    <col min="13" max="15" width="0" style="3" hidden="1" customWidth="1"/>
    <col min="16" max="16384" width="8.90625" style="3"/>
  </cols>
  <sheetData>
    <row r="1" spans="1:16" ht="10" customHeight="1" x14ac:dyDescent="0.35">
      <c r="B1" s="1"/>
      <c r="C1" s="1"/>
      <c r="D1" s="1"/>
      <c r="E1" s="2" t="s">
        <v>0</v>
      </c>
    </row>
    <row r="2" spans="1:16" ht="13" customHeight="1" x14ac:dyDescent="0.35">
      <c r="B2" s="1" t="s">
        <v>144</v>
      </c>
      <c r="C2" s="1"/>
      <c r="D2" s="1"/>
      <c r="E2" s="2" t="s">
        <v>1</v>
      </c>
    </row>
    <row r="3" spans="1:16" ht="10" customHeight="1" x14ac:dyDescent="0.35">
      <c r="B3" s="1"/>
      <c r="C3" s="1"/>
      <c r="D3" s="1"/>
      <c r="E3" s="2" t="s">
        <v>2</v>
      </c>
    </row>
    <row r="4" spans="1:16" ht="70.25" customHeight="1" x14ac:dyDescent="0.35">
      <c r="A4" s="198" t="s">
        <v>326</v>
      </c>
      <c r="B4" s="198"/>
      <c r="C4" s="198"/>
      <c r="D4" s="198"/>
      <c r="E4" s="198"/>
    </row>
    <row r="5" spans="1:16" ht="15.5" x14ac:dyDescent="0.35">
      <c r="B5" s="4" t="s">
        <v>25</v>
      </c>
      <c r="C5" s="5"/>
      <c r="D5" s="6"/>
      <c r="E5" s="6" t="s">
        <v>67</v>
      </c>
      <c r="F5" s="7"/>
      <c r="G5" s="5"/>
      <c r="H5" s="7"/>
      <c r="I5" s="5"/>
      <c r="J5" s="7"/>
      <c r="K5" s="8"/>
      <c r="L5" s="8"/>
      <c r="M5" s="8"/>
      <c r="N5" s="8"/>
      <c r="O5" s="8"/>
      <c r="P5" s="8"/>
    </row>
    <row r="6" spans="1:16" ht="5" customHeight="1" x14ac:dyDescent="0.35">
      <c r="B6" s="9"/>
      <c r="C6" s="10"/>
      <c r="D6" s="10"/>
      <c r="E6" s="10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12" customFormat="1" ht="17.399999999999999" customHeight="1" x14ac:dyDescent="0.35">
      <c r="A7" s="112"/>
      <c r="B7" s="186" t="s">
        <v>3</v>
      </c>
      <c r="C7" s="186"/>
      <c r="D7" s="186" t="s">
        <v>96</v>
      </c>
      <c r="E7" s="186"/>
    </row>
    <row r="8" spans="1:16" s="12" customFormat="1" ht="15.5" x14ac:dyDescent="0.35">
      <c r="A8" s="112"/>
      <c r="B8" s="13" t="s">
        <v>28</v>
      </c>
      <c r="C8" s="199" t="s">
        <v>287</v>
      </c>
      <c r="D8" s="199"/>
      <c r="E8" s="199"/>
    </row>
    <row r="9" spans="1:16" s="12" customFormat="1" ht="15" customHeight="1" x14ac:dyDescent="0.35">
      <c r="A9" s="112"/>
      <c r="B9" s="186" t="s">
        <v>288</v>
      </c>
      <c r="C9" s="186"/>
      <c r="D9" s="186"/>
      <c r="E9" s="14"/>
    </row>
    <row r="10" spans="1:16" s="12" customFormat="1" ht="15.65" customHeight="1" x14ac:dyDescent="0.35">
      <c r="A10" s="112"/>
      <c r="B10" s="11" t="s">
        <v>4</v>
      </c>
      <c r="C10" s="187" t="s">
        <v>5</v>
      </c>
      <c r="D10" s="187"/>
      <c r="E10" s="187"/>
    </row>
    <row r="11" spans="1:16" s="12" customFormat="1" ht="15.5" x14ac:dyDescent="0.35">
      <c r="A11" s="112"/>
      <c r="B11" s="11" t="s">
        <v>16</v>
      </c>
      <c r="C11" s="187" t="s">
        <v>6</v>
      </c>
      <c r="D11" s="187"/>
      <c r="E11" s="187"/>
    </row>
    <row r="12" spans="1:16" s="12" customFormat="1" ht="18.649999999999999" customHeight="1" x14ac:dyDescent="0.35">
      <c r="A12" s="112"/>
      <c r="B12" s="13" t="s">
        <v>27</v>
      </c>
      <c r="C12" s="187" t="s">
        <v>73</v>
      </c>
      <c r="D12" s="187"/>
      <c r="E12" s="187"/>
    </row>
    <row r="13" spans="1:16" s="12" customFormat="1" ht="18.649999999999999" customHeight="1" x14ac:dyDescent="0.35">
      <c r="A13" s="112"/>
      <c r="B13" s="13" t="s">
        <v>17</v>
      </c>
      <c r="C13" s="187" t="s">
        <v>19</v>
      </c>
      <c r="D13" s="187"/>
      <c r="E13" s="187"/>
    </row>
    <row r="14" spans="1:16" s="12" customFormat="1" ht="15" customHeight="1" x14ac:dyDescent="0.35">
      <c r="A14" s="112"/>
      <c r="B14" s="186" t="s">
        <v>7</v>
      </c>
      <c r="C14" s="186"/>
      <c r="D14" s="186"/>
      <c r="E14" s="186"/>
    </row>
    <row r="15" spans="1:16" s="12" customFormat="1" ht="7" customHeight="1" x14ac:dyDescent="0.35">
      <c r="A15" s="112"/>
      <c r="B15" s="13"/>
      <c r="C15" s="13"/>
      <c r="D15" s="13"/>
      <c r="E15" s="13"/>
    </row>
    <row r="16" spans="1:16" s="12" customFormat="1" ht="46.75" customHeight="1" x14ac:dyDescent="0.35">
      <c r="A16" s="112"/>
      <c r="B16" s="188" t="s">
        <v>56</v>
      </c>
      <c r="C16" s="188"/>
      <c r="D16" s="188"/>
      <c r="E16" s="188"/>
    </row>
    <row r="17" spans="1:21" ht="18" customHeight="1" x14ac:dyDescent="0.35">
      <c r="A17" s="114">
        <v>4</v>
      </c>
      <c r="B17" s="196" t="s">
        <v>84</v>
      </c>
      <c r="C17" s="196"/>
      <c r="D17" s="196"/>
      <c r="E17" s="197"/>
    </row>
    <row r="18" spans="1:21" ht="29" customHeight="1" x14ac:dyDescent="0.35">
      <c r="A18" s="114"/>
      <c r="B18" s="122" t="s">
        <v>80</v>
      </c>
      <c r="C18" s="122" t="s">
        <v>14</v>
      </c>
      <c r="D18" s="122" t="s">
        <v>26</v>
      </c>
      <c r="E18" s="123" t="s">
        <v>21</v>
      </c>
    </row>
    <row r="19" spans="1:21" ht="14.4" customHeight="1" x14ac:dyDescent="0.35">
      <c r="A19" s="16" t="s">
        <v>71</v>
      </c>
      <c r="B19" s="16" t="s">
        <v>71</v>
      </c>
      <c r="C19" s="36"/>
      <c r="D19" s="36"/>
      <c r="E19" s="174">
        <v>204545.87780023931</v>
      </c>
    </row>
    <row r="20" spans="1:21" ht="30.65" customHeight="1" x14ac:dyDescent="0.35">
      <c r="A20" s="16" t="s">
        <v>214</v>
      </c>
      <c r="B20" s="16" t="s">
        <v>214</v>
      </c>
      <c r="C20" s="34"/>
      <c r="D20" s="33"/>
      <c r="E20" s="174">
        <v>48000</v>
      </c>
      <c r="U20" s="41"/>
    </row>
    <row r="21" spans="1:21" ht="30.65" customHeight="1" x14ac:dyDescent="0.35">
      <c r="A21" s="16"/>
      <c r="B21" s="16" t="s">
        <v>88</v>
      </c>
      <c r="C21" s="34"/>
      <c r="D21" s="33"/>
      <c r="E21" s="174">
        <v>191262</v>
      </c>
      <c r="U21" s="41"/>
    </row>
    <row r="22" spans="1:21" ht="30.65" customHeight="1" x14ac:dyDescent="0.35">
      <c r="A22" s="16" t="s">
        <v>233</v>
      </c>
      <c r="B22" s="16" t="s">
        <v>233</v>
      </c>
      <c r="C22" s="34"/>
      <c r="D22" s="33"/>
      <c r="E22" s="174">
        <v>508890.01269247622</v>
      </c>
      <c r="U22" s="41"/>
    </row>
    <row r="23" spans="1:21" ht="14.4" customHeight="1" x14ac:dyDescent="0.35">
      <c r="A23" s="114"/>
      <c r="B23" s="17" t="s">
        <v>55</v>
      </c>
      <c r="C23" s="16"/>
      <c r="D23" s="18"/>
      <c r="E23" s="175"/>
    </row>
    <row r="24" spans="1:21" ht="13.5" customHeight="1" x14ac:dyDescent="0.35">
      <c r="A24" s="114"/>
      <c r="B24" s="159" t="s">
        <v>291</v>
      </c>
      <c r="C24" s="161">
        <v>45391</v>
      </c>
      <c r="D24" s="18"/>
      <c r="E24" s="176">
        <v>5900</v>
      </c>
      <c r="F24" s="108">
        <v>64280</v>
      </c>
      <c r="G24" s="101"/>
      <c r="H24" s="102">
        <v>64280</v>
      </c>
    </row>
    <row r="25" spans="1:21" ht="13.5" customHeight="1" x14ac:dyDescent="0.35">
      <c r="A25" s="114"/>
      <c r="B25" s="159" t="s">
        <v>292</v>
      </c>
      <c r="C25" s="161">
        <v>45441</v>
      </c>
      <c r="D25" s="18"/>
      <c r="E25" s="176">
        <v>38000</v>
      </c>
      <c r="F25" s="108">
        <v>25000</v>
      </c>
      <c r="G25" s="101"/>
      <c r="H25" s="99">
        <v>25000</v>
      </c>
    </row>
    <row r="26" spans="1:21" ht="13.5" customHeight="1" x14ac:dyDescent="0.35">
      <c r="A26" s="114"/>
      <c r="B26" s="159" t="s">
        <v>293</v>
      </c>
      <c r="C26" s="161">
        <v>45443</v>
      </c>
      <c r="D26" s="18"/>
      <c r="E26" s="176">
        <v>593050</v>
      </c>
      <c r="F26" s="108"/>
      <c r="G26" s="101"/>
      <c r="H26" s="99">
        <v>55000</v>
      </c>
    </row>
    <row r="27" spans="1:21" ht="13.5" customHeight="1" x14ac:dyDescent="0.35">
      <c r="A27" s="114"/>
      <c r="B27" s="159" t="s">
        <v>294</v>
      </c>
      <c r="C27" s="161">
        <v>45460</v>
      </c>
      <c r="D27" s="18"/>
      <c r="E27" s="176">
        <v>31146.400000000001</v>
      </c>
      <c r="F27" s="109">
        <v>20000</v>
      </c>
      <c r="G27" s="101"/>
      <c r="H27" s="99">
        <v>20000</v>
      </c>
    </row>
    <row r="28" spans="1:21" ht="13.5" customHeight="1" x14ac:dyDescent="0.35">
      <c r="A28" s="114"/>
      <c r="B28" s="159" t="s">
        <v>295</v>
      </c>
      <c r="C28" s="161">
        <v>45462</v>
      </c>
      <c r="D28" s="18"/>
      <c r="E28" s="176">
        <v>2700</v>
      </c>
      <c r="F28" s="109">
        <v>7000</v>
      </c>
      <c r="G28" s="101"/>
      <c r="H28" s="100">
        <v>7000</v>
      </c>
    </row>
    <row r="29" spans="1:21" ht="13.5" customHeight="1" x14ac:dyDescent="0.35">
      <c r="A29" s="114"/>
      <c r="B29" s="159" t="s">
        <v>296</v>
      </c>
      <c r="C29" s="161">
        <v>45462</v>
      </c>
      <c r="D29" s="18"/>
      <c r="E29" s="176">
        <v>36331.1</v>
      </c>
      <c r="F29" s="108">
        <v>5700</v>
      </c>
      <c r="G29" s="101"/>
      <c r="H29" s="103">
        <v>5700</v>
      </c>
    </row>
    <row r="30" spans="1:21" ht="13.5" customHeight="1" x14ac:dyDescent="0.35">
      <c r="A30" s="114"/>
      <c r="B30" s="159" t="s">
        <v>255</v>
      </c>
      <c r="C30" s="161">
        <v>45467</v>
      </c>
      <c r="D30" s="16"/>
      <c r="E30" s="176">
        <v>2205</v>
      </c>
    </row>
    <row r="31" spans="1:21" ht="13.5" customHeight="1" x14ac:dyDescent="0.35">
      <c r="A31" s="114"/>
      <c r="B31" s="159" t="s">
        <v>297</v>
      </c>
      <c r="C31" s="161">
        <v>45509</v>
      </c>
      <c r="D31" s="16"/>
      <c r="E31" s="176">
        <v>264150</v>
      </c>
    </row>
    <row r="32" spans="1:21" ht="13.5" customHeight="1" x14ac:dyDescent="0.35">
      <c r="A32" s="114"/>
      <c r="B32" s="159" t="s">
        <v>298</v>
      </c>
      <c r="C32" s="161">
        <v>45574</v>
      </c>
      <c r="D32" s="16"/>
      <c r="E32" s="176">
        <v>110000</v>
      </c>
    </row>
    <row r="33" spans="1:10" ht="13.5" customHeight="1" x14ac:dyDescent="0.35">
      <c r="A33" s="114"/>
      <c r="B33" s="159" t="s">
        <v>299</v>
      </c>
      <c r="C33" s="161">
        <v>45611</v>
      </c>
      <c r="D33" s="18"/>
      <c r="E33" s="176">
        <v>2100</v>
      </c>
    </row>
    <row r="34" spans="1:10" ht="13.5" customHeight="1" x14ac:dyDescent="0.35">
      <c r="A34" s="114"/>
      <c r="B34" s="159" t="s">
        <v>75</v>
      </c>
      <c r="C34" s="161">
        <v>45633</v>
      </c>
      <c r="D34" s="18"/>
      <c r="E34" s="176">
        <v>5700</v>
      </c>
    </row>
    <row r="35" spans="1:10" ht="13.5" customHeight="1" x14ac:dyDescent="0.35">
      <c r="A35" s="114"/>
      <c r="B35" s="159" t="s">
        <v>300</v>
      </c>
      <c r="C35" s="161">
        <v>45651</v>
      </c>
      <c r="D35" s="18"/>
      <c r="E35" s="176">
        <v>6900</v>
      </c>
    </row>
    <row r="36" spans="1:10" ht="17" customHeight="1" x14ac:dyDescent="0.35">
      <c r="A36" s="114"/>
      <c r="B36" s="159" t="s">
        <v>301</v>
      </c>
      <c r="C36" s="161">
        <v>45657</v>
      </c>
      <c r="D36" s="18"/>
      <c r="E36" s="176">
        <f>4*179</f>
        <v>716</v>
      </c>
    </row>
    <row r="37" spans="1:10" ht="14.4" customHeight="1" x14ac:dyDescent="0.35">
      <c r="A37" s="114"/>
      <c r="B37" s="159" t="s">
        <v>289</v>
      </c>
      <c r="C37" s="15" t="s">
        <v>54</v>
      </c>
      <c r="D37" s="16"/>
      <c r="E37" s="175">
        <f>1370*12</f>
        <v>16440</v>
      </c>
      <c r="F37" s="108">
        <v>5700</v>
      </c>
      <c r="G37" s="101"/>
      <c r="H37" s="103">
        <v>5700</v>
      </c>
    </row>
    <row r="38" spans="1:10" ht="14.4" customHeight="1" x14ac:dyDescent="0.35">
      <c r="A38" s="114"/>
      <c r="B38" s="16"/>
      <c r="C38" s="100"/>
      <c r="D38" s="18"/>
      <c r="E38" s="175"/>
      <c r="F38" s="108">
        <v>64280</v>
      </c>
      <c r="G38" s="101"/>
      <c r="H38" s="102">
        <v>64280</v>
      </c>
    </row>
    <row r="39" spans="1:10" ht="14.4" customHeight="1" x14ac:dyDescent="0.35">
      <c r="A39" s="114"/>
      <c r="B39" s="16"/>
      <c r="C39" s="100"/>
      <c r="D39" s="18"/>
      <c r="E39" s="175"/>
      <c r="F39" s="108">
        <v>25000</v>
      </c>
      <c r="G39" s="101"/>
      <c r="H39" s="99">
        <v>25000</v>
      </c>
    </row>
    <row r="40" spans="1:10" ht="14.4" customHeight="1" x14ac:dyDescent="0.35">
      <c r="A40" s="114"/>
      <c r="B40" s="16"/>
      <c r="C40" s="15"/>
      <c r="D40" s="16"/>
      <c r="E40" s="110"/>
    </row>
    <row r="41" spans="1:10" ht="14.4" customHeight="1" x14ac:dyDescent="0.35">
      <c r="A41" s="114"/>
      <c r="B41" s="17" t="s">
        <v>327</v>
      </c>
      <c r="C41" s="17"/>
      <c r="D41" s="32"/>
      <c r="E41" s="120">
        <f>SUM(E24:E38)</f>
        <v>1115338.5</v>
      </c>
    </row>
    <row r="42" spans="1:10" ht="21.5" customHeight="1" thickBot="1" x14ac:dyDescent="0.4">
      <c r="A42" s="114"/>
      <c r="B42" s="106" t="s">
        <v>328</v>
      </c>
      <c r="C42" s="106"/>
      <c r="D42" s="107"/>
      <c r="E42" s="110">
        <f>E19+E20+E21+E22-E41</f>
        <v>-162640.60950728448</v>
      </c>
    </row>
    <row r="43" spans="1:10" ht="14.4" customHeight="1" thickBot="1" x14ac:dyDescent="0.4">
      <c r="A43" s="115"/>
      <c r="B43" s="189"/>
      <c r="C43" s="190"/>
      <c r="D43" s="190"/>
      <c r="E43" s="191"/>
      <c r="J43" s="117" t="e">
        <f>E42+#REF!</f>
        <v>#REF!</v>
      </c>
    </row>
    <row r="44" spans="1:10" ht="26.5" customHeight="1" thickBot="1" x14ac:dyDescent="0.4">
      <c r="A44" s="121"/>
      <c r="B44" s="194" t="s">
        <v>81</v>
      </c>
      <c r="C44" s="194"/>
      <c r="D44" s="194"/>
      <c r="E44" s="195"/>
    </row>
    <row r="45" spans="1:10" ht="35.5" customHeight="1" thickBot="1" x14ac:dyDescent="0.4">
      <c r="A45" s="113">
        <v>5</v>
      </c>
      <c r="B45" s="192"/>
      <c r="C45" s="192"/>
      <c r="D45" s="192"/>
      <c r="E45" s="193"/>
    </row>
    <row r="46" spans="1:10" ht="9.5" customHeight="1" thickBot="1" x14ac:dyDescent="0.4">
      <c r="A46" s="115"/>
      <c r="B46" s="9"/>
      <c r="C46" s="22"/>
      <c r="D46" s="22"/>
      <c r="E46" s="22"/>
    </row>
    <row r="47" spans="1:10" ht="20" customHeight="1" x14ac:dyDescent="0.35">
      <c r="B47" s="186" t="s">
        <v>290</v>
      </c>
      <c r="C47" s="186"/>
      <c r="D47" s="186"/>
      <c r="E47" s="105">
        <f>E41</f>
        <v>1115338.5</v>
      </c>
    </row>
    <row r="48" spans="1:10" ht="35.5" customHeight="1" x14ac:dyDescent="0.35">
      <c r="B48" s="186" t="s">
        <v>35</v>
      </c>
      <c r="C48" s="186"/>
      <c r="D48" s="186"/>
      <c r="E48" s="186"/>
    </row>
    <row r="49" spans="2:5" ht="5.5" customHeight="1" x14ac:dyDescent="0.35">
      <c r="B49" s="23"/>
      <c r="C49" s="22"/>
      <c r="D49" s="22"/>
      <c r="E49" s="22"/>
    </row>
    <row r="50" spans="2:5" ht="17.5" customHeight="1" x14ac:dyDescent="0.35">
      <c r="B50" s="26" t="s">
        <v>13</v>
      </c>
      <c r="C50" s="22"/>
      <c r="D50" s="22"/>
      <c r="E50" s="22"/>
    </row>
    <row r="51" spans="2:5" ht="6.5" customHeight="1" x14ac:dyDescent="0.35">
      <c r="B51" s="23"/>
      <c r="C51" s="22"/>
      <c r="D51" s="22"/>
      <c r="E51" s="22"/>
    </row>
    <row r="52" spans="2:5" ht="17.5" customHeight="1" x14ac:dyDescent="0.35">
      <c r="B52" s="23" t="s">
        <v>18</v>
      </c>
      <c r="C52" s="22"/>
      <c r="D52" s="22" t="s">
        <v>22</v>
      </c>
      <c r="E52" s="22"/>
    </row>
    <row r="53" spans="2:5" ht="3.5" customHeight="1" x14ac:dyDescent="0.35">
      <c r="B53" s="23"/>
      <c r="C53" s="22"/>
      <c r="D53" s="22"/>
      <c r="E53" s="22"/>
    </row>
    <row r="54" spans="2:5" ht="23" customHeight="1" x14ac:dyDescent="0.35">
      <c r="B54" s="23" t="s">
        <v>23</v>
      </c>
      <c r="C54" s="22"/>
      <c r="D54" s="22" t="s">
        <v>286</v>
      </c>
      <c r="E54" s="22"/>
    </row>
    <row r="55" spans="2:5" ht="35.5" customHeight="1" x14ac:dyDescent="0.35">
      <c r="B55" s="24"/>
      <c r="C55" s="24"/>
      <c r="D55" s="24"/>
      <c r="E55" s="24"/>
    </row>
    <row r="56" spans="2:5" ht="35.5" customHeight="1" x14ac:dyDescent="0.35">
      <c r="B56" s="24"/>
      <c r="C56" s="24"/>
      <c r="D56" s="24"/>
      <c r="E56" s="24"/>
    </row>
    <row r="57" spans="2:5" ht="35.5" customHeight="1" x14ac:dyDescent="0.35">
      <c r="B57" s="24"/>
      <c r="C57" s="24"/>
      <c r="D57" s="24"/>
      <c r="E57" s="24"/>
    </row>
    <row r="58" spans="2:5" ht="15.5" x14ac:dyDescent="0.35">
      <c r="B58" s="24"/>
      <c r="C58" s="24"/>
      <c r="D58" s="24"/>
      <c r="E58" s="24"/>
    </row>
    <row r="59" spans="2:5" ht="15.5" x14ac:dyDescent="0.35">
      <c r="B59" s="24"/>
      <c r="C59" s="24"/>
      <c r="D59" s="24"/>
      <c r="E59" s="24"/>
    </row>
    <row r="60" spans="2:5" ht="15.5" x14ac:dyDescent="0.35">
      <c r="B60" s="24"/>
      <c r="C60" s="24"/>
      <c r="D60" s="24"/>
      <c r="E60" s="24"/>
    </row>
    <row r="61" spans="2:5" ht="15.5" x14ac:dyDescent="0.35">
      <c r="B61" s="24"/>
      <c r="C61" s="24"/>
      <c r="D61" s="24"/>
      <c r="E61" s="24"/>
    </row>
    <row r="62" spans="2:5" ht="15.5" x14ac:dyDescent="0.35">
      <c r="B62" s="24"/>
      <c r="C62" s="24"/>
      <c r="D62" s="24"/>
      <c r="E62" s="24"/>
    </row>
    <row r="63" spans="2:5" ht="15.5" x14ac:dyDescent="0.35">
      <c r="B63" s="24"/>
      <c r="C63" s="24"/>
      <c r="D63" s="24"/>
      <c r="E63" s="24"/>
    </row>
    <row r="64" spans="2:5" ht="15.5" x14ac:dyDescent="0.35">
      <c r="B64" s="24"/>
      <c r="C64" s="24"/>
      <c r="D64" s="24"/>
      <c r="E64" s="24"/>
    </row>
    <row r="65" spans="2:5" ht="15.5" x14ac:dyDescent="0.35">
      <c r="B65" s="24"/>
      <c r="C65" s="24"/>
      <c r="D65" s="24"/>
      <c r="E65" s="24"/>
    </row>
    <row r="66" spans="2:5" ht="15.5" x14ac:dyDescent="0.35">
      <c r="B66" s="24"/>
      <c r="C66" s="24"/>
      <c r="D66" s="24"/>
      <c r="E66" s="24"/>
    </row>
  </sheetData>
  <mergeCells count="17">
    <mergeCell ref="A4:E4"/>
    <mergeCell ref="C8:E8"/>
    <mergeCell ref="B7:C7"/>
    <mergeCell ref="D7:E7"/>
    <mergeCell ref="B47:D47"/>
    <mergeCell ref="B48:E48"/>
    <mergeCell ref="B9:D9"/>
    <mergeCell ref="C12:E12"/>
    <mergeCell ref="C11:E11"/>
    <mergeCell ref="C10:E10"/>
    <mergeCell ref="C13:E13"/>
    <mergeCell ref="B14:E14"/>
    <mergeCell ref="B16:E16"/>
    <mergeCell ref="B43:E43"/>
    <mergeCell ref="B45:E45"/>
    <mergeCell ref="B44:E44"/>
    <mergeCell ref="B17:E17"/>
  </mergeCells>
  <pageMargins left="0.39370078740157483" right="0.19685039370078741" top="0.19685039370078741" bottom="0.19685039370078741" header="0" footer="0"/>
  <pageSetup paperSize="9" scale="7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2E69-635B-4D2F-9036-A8E17B68AD1F}">
  <sheetPr>
    <pageSetUpPr fitToPage="1"/>
  </sheetPr>
  <dimension ref="A1:X81"/>
  <sheetViews>
    <sheetView topLeftCell="A53" zoomScale="70" zoomScaleNormal="70" workbookViewId="0">
      <selection sqref="A1:D71"/>
    </sheetView>
  </sheetViews>
  <sheetFormatPr defaultColWidth="8.90625"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7" width="0" style="3" hidden="1" customWidth="1"/>
    <col min="8" max="8" width="10.6328125" style="3" hidden="1" customWidth="1"/>
    <col min="9" max="19" width="0" style="3" hidden="1" customWidth="1"/>
    <col min="20" max="20" width="10.81640625" style="3" bestFit="1" customWidth="1"/>
    <col min="21" max="21" width="11.453125" style="3" bestFit="1" customWidth="1"/>
    <col min="22" max="16384" width="8.90625" style="3"/>
  </cols>
  <sheetData>
    <row r="1" spans="1:15" x14ac:dyDescent="0.35">
      <c r="A1" s="1" t="s">
        <v>145</v>
      </c>
      <c r="B1" s="1"/>
      <c r="C1" s="1"/>
      <c r="D1" s="2" t="s">
        <v>0</v>
      </c>
    </row>
    <row r="2" spans="1:15" x14ac:dyDescent="0.35">
      <c r="A2" s="1"/>
      <c r="B2" s="1"/>
      <c r="C2" s="1"/>
      <c r="D2" s="2" t="s">
        <v>1</v>
      </c>
    </row>
    <row r="3" spans="1:15" ht="17.5" customHeight="1" x14ac:dyDescent="0.35">
      <c r="A3" s="1"/>
      <c r="B3" s="1"/>
      <c r="C3" s="1"/>
      <c r="D3" s="2" t="s">
        <v>90</v>
      </c>
    </row>
    <row r="4" spans="1:15" ht="70.25" customHeight="1" x14ac:dyDescent="0.35">
      <c r="A4" s="198" t="s">
        <v>266</v>
      </c>
      <c r="B4" s="198"/>
      <c r="C4" s="198"/>
      <c r="D4" s="198"/>
    </row>
    <row r="5" spans="1:15" ht="15.5" x14ac:dyDescent="0.35">
      <c r="A5" s="4" t="s">
        <v>25</v>
      </c>
      <c r="B5" s="5"/>
      <c r="C5" s="6"/>
      <c r="D5" s="6" t="s">
        <v>167</v>
      </c>
      <c r="E5" s="7"/>
      <c r="F5" s="5"/>
      <c r="G5" s="7"/>
      <c r="H5" s="5"/>
      <c r="I5" s="7"/>
      <c r="J5" s="8"/>
      <c r="K5" s="8"/>
      <c r="L5" s="8"/>
      <c r="M5" s="8"/>
      <c r="N5" s="8"/>
      <c r="O5" s="8"/>
    </row>
    <row r="6" spans="1:15" ht="15.5" x14ac:dyDescent="0.35">
      <c r="A6" s="9"/>
      <c r="B6" s="10"/>
      <c r="C6" s="10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2" customFormat="1" ht="17.399999999999999" customHeight="1" x14ac:dyDescent="0.35">
      <c r="A7" s="186" t="s">
        <v>3</v>
      </c>
      <c r="B7" s="186"/>
      <c r="C7" s="13" t="s">
        <v>20</v>
      </c>
      <c r="D7" s="25" t="s">
        <v>29</v>
      </c>
    </row>
    <row r="8" spans="1:15" s="12" customFormat="1" ht="15.5" x14ac:dyDescent="0.35">
      <c r="A8" s="13" t="s">
        <v>28</v>
      </c>
      <c r="B8" s="199" t="s">
        <v>31</v>
      </c>
      <c r="C8" s="199"/>
      <c r="D8" s="199"/>
    </row>
    <row r="9" spans="1:15" s="12" customFormat="1" ht="15" customHeight="1" x14ac:dyDescent="0.35">
      <c r="A9" s="186" t="s">
        <v>30</v>
      </c>
      <c r="B9" s="186"/>
      <c r="C9" s="186"/>
      <c r="D9" s="14"/>
    </row>
    <row r="10" spans="1:15" s="12" customFormat="1" ht="15.65" customHeight="1" x14ac:dyDescent="0.35">
      <c r="A10" s="11" t="s">
        <v>4</v>
      </c>
      <c r="B10" s="187" t="s">
        <v>5</v>
      </c>
      <c r="C10" s="187"/>
      <c r="D10" s="187"/>
    </row>
    <row r="11" spans="1:15" s="12" customFormat="1" ht="15.5" x14ac:dyDescent="0.35">
      <c r="A11" s="11" t="s">
        <v>16</v>
      </c>
      <c r="B11" s="187" t="s">
        <v>6</v>
      </c>
      <c r="C11" s="187"/>
      <c r="D11" s="187"/>
    </row>
    <row r="12" spans="1:15" s="12" customFormat="1" ht="18.649999999999999" customHeight="1" x14ac:dyDescent="0.35">
      <c r="A12" s="13" t="s">
        <v>27</v>
      </c>
      <c r="B12" s="187" t="s">
        <v>73</v>
      </c>
      <c r="C12" s="187"/>
      <c r="D12" s="187"/>
    </row>
    <row r="13" spans="1:15" s="12" customFormat="1" ht="18.649999999999999" customHeight="1" x14ac:dyDescent="0.35">
      <c r="A13" s="13" t="s">
        <v>17</v>
      </c>
      <c r="B13" s="187" t="s">
        <v>19</v>
      </c>
      <c r="C13" s="187"/>
      <c r="D13" s="187"/>
    </row>
    <row r="14" spans="1:15" s="12" customFormat="1" ht="15" customHeight="1" x14ac:dyDescent="0.35">
      <c r="A14" s="186" t="s">
        <v>7</v>
      </c>
      <c r="B14" s="186"/>
      <c r="C14" s="186"/>
      <c r="D14" s="186"/>
    </row>
    <row r="15" spans="1:15" s="12" customFormat="1" ht="10.75" customHeight="1" x14ac:dyDescent="0.35">
      <c r="A15" s="13"/>
      <c r="B15" s="13"/>
      <c r="C15" s="13"/>
      <c r="D15" s="13"/>
    </row>
    <row r="16" spans="1:15" s="12" customFormat="1" ht="55.25" customHeight="1" x14ac:dyDescent="0.35">
      <c r="A16" s="200" t="s">
        <v>57</v>
      </c>
      <c r="B16" s="200"/>
      <c r="C16" s="200"/>
      <c r="D16" s="200"/>
    </row>
    <row r="17" spans="1:21" ht="49.5" customHeight="1" x14ac:dyDescent="0.35">
      <c r="A17" s="27" t="s">
        <v>8</v>
      </c>
      <c r="B17" s="27" t="s">
        <v>14</v>
      </c>
      <c r="C17" s="27" t="s">
        <v>26</v>
      </c>
      <c r="D17" s="27" t="s">
        <v>21</v>
      </c>
    </row>
    <row r="18" spans="1:21" ht="14.4" customHeight="1" x14ac:dyDescent="0.35">
      <c r="A18" s="16" t="s">
        <v>71</v>
      </c>
      <c r="B18" s="16"/>
      <c r="D18" s="36">
        <v>-27138.688571428589</v>
      </c>
    </row>
    <row r="19" spans="1:21" ht="30.65" customHeight="1" x14ac:dyDescent="0.35">
      <c r="A19" s="16" t="s">
        <v>214</v>
      </c>
      <c r="B19" s="15"/>
      <c r="C19" s="34"/>
      <c r="D19" s="33">
        <v>60000</v>
      </c>
      <c r="U19" s="41"/>
    </row>
    <row r="20" spans="1:21" ht="30.65" customHeight="1" x14ac:dyDescent="0.35">
      <c r="A20" s="16" t="s">
        <v>233</v>
      </c>
      <c r="B20" s="15"/>
      <c r="C20" s="34"/>
      <c r="D20" s="33">
        <v>249501.6</v>
      </c>
      <c r="U20" s="41"/>
    </row>
    <row r="21" spans="1:21" ht="18" customHeight="1" x14ac:dyDescent="0.35">
      <c r="A21" s="17" t="s">
        <v>55</v>
      </c>
      <c r="B21" s="15"/>
      <c r="C21" s="34"/>
      <c r="D21" s="33"/>
      <c r="U21" s="158"/>
    </row>
    <row r="22" spans="1:21" ht="14.4" customHeight="1" x14ac:dyDescent="0.35">
      <c r="A22" s="17" t="s">
        <v>34</v>
      </c>
      <c r="B22" s="16"/>
      <c r="D22" s="37"/>
    </row>
    <row r="23" spans="1:21" ht="17.5" customHeight="1" x14ac:dyDescent="0.35">
      <c r="A23" s="159" t="s">
        <v>267</v>
      </c>
      <c r="B23" s="161">
        <v>45378</v>
      </c>
      <c r="C23" s="38"/>
      <c r="D23" s="34">
        <v>1294.5</v>
      </c>
    </row>
    <row r="24" spans="1:21" ht="17.5" customHeight="1" x14ac:dyDescent="0.35">
      <c r="A24" s="159" t="s">
        <v>268</v>
      </c>
      <c r="B24" s="161">
        <v>45412</v>
      </c>
      <c r="C24" s="34"/>
      <c r="D24" s="34">
        <v>91000</v>
      </c>
    </row>
    <row r="25" spans="1:21" ht="17.5" customHeight="1" x14ac:dyDescent="0.35">
      <c r="A25" s="159" t="s">
        <v>269</v>
      </c>
      <c r="B25" s="161">
        <v>45463</v>
      </c>
      <c r="C25" s="34"/>
      <c r="D25" s="34">
        <f>477258.33-D55</f>
        <v>373942.72</v>
      </c>
      <c r="E25" s="39"/>
      <c r="F25" s="3" t="s">
        <v>91</v>
      </c>
      <c r="H25" s="41">
        <f>D25-C25</f>
        <v>373942.72</v>
      </c>
      <c r="T25" s="3" t="s">
        <v>282</v>
      </c>
    </row>
    <row r="26" spans="1:21" ht="17.5" customHeight="1" x14ac:dyDescent="0.35">
      <c r="A26" s="159" t="s">
        <v>255</v>
      </c>
      <c r="B26" s="161">
        <v>45467</v>
      </c>
      <c r="C26" s="34"/>
      <c r="D26" s="34">
        <v>2205</v>
      </c>
    </row>
    <row r="27" spans="1:21" ht="17.5" customHeight="1" x14ac:dyDescent="0.35">
      <c r="A27" s="159" t="s">
        <v>270</v>
      </c>
      <c r="B27" s="161">
        <v>45467</v>
      </c>
      <c r="C27" s="28"/>
      <c r="D27" s="28">
        <v>1695</v>
      </c>
    </row>
    <row r="28" spans="1:21" ht="17.5" customHeight="1" x14ac:dyDescent="0.35">
      <c r="A28" s="159" t="s">
        <v>271</v>
      </c>
      <c r="B28" s="161">
        <v>45491</v>
      </c>
      <c r="C28" s="28"/>
      <c r="D28" s="28">
        <v>42000</v>
      </c>
    </row>
    <row r="29" spans="1:21" ht="17.5" customHeight="1" x14ac:dyDescent="0.35">
      <c r="A29" s="159" t="s">
        <v>272</v>
      </c>
      <c r="B29" s="161">
        <v>45504</v>
      </c>
      <c r="C29" s="28"/>
      <c r="D29" s="28">
        <v>9810.2899999999991</v>
      </c>
    </row>
    <row r="30" spans="1:21" ht="17.5" customHeight="1" x14ac:dyDescent="0.35">
      <c r="A30" s="159" t="s">
        <v>273</v>
      </c>
      <c r="B30" s="161">
        <v>45517</v>
      </c>
      <c r="C30" s="16"/>
      <c r="D30" s="16">
        <v>6798</v>
      </c>
    </row>
    <row r="31" spans="1:21" ht="17.5" customHeight="1" x14ac:dyDescent="0.35">
      <c r="A31" s="159" t="s">
        <v>274</v>
      </c>
      <c r="B31" s="161">
        <v>45530</v>
      </c>
      <c r="C31" s="16"/>
      <c r="D31" s="16">
        <v>4044</v>
      </c>
    </row>
    <row r="32" spans="1:21" ht="17.5" customHeight="1" x14ac:dyDescent="0.35">
      <c r="A32" s="159" t="s">
        <v>275</v>
      </c>
      <c r="B32" s="161">
        <v>45536</v>
      </c>
      <c r="C32" s="16"/>
      <c r="D32" s="16">
        <v>6389.2</v>
      </c>
    </row>
    <row r="33" spans="1:23" ht="17.5" customHeight="1" x14ac:dyDescent="0.35">
      <c r="A33" s="160" t="s">
        <v>276</v>
      </c>
      <c r="B33" s="162">
        <v>45544</v>
      </c>
      <c r="C33" s="16"/>
      <c r="D33" s="16">
        <v>45045.83</v>
      </c>
    </row>
    <row r="34" spans="1:23" ht="17.5" customHeight="1" x14ac:dyDescent="0.35">
      <c r="A34" s="159" t="s">
        <v>277</v>
      </c>
      <c r="B34" s="161">
        <v>45545</v>
      </c>
      <c r="C34" s="16"/>
      <c r="D34" s="16">
        <v>11015.6</v>
      </c>
    </row>
    <row r="35" spans="1:23" ht="17.5" customHeight="1" x14ac:dyDescent="0.35">
      <c r="A35" s="159" t="s">
        <v>278</v>
      </c>
      <c r="B35" s="162">
        <v>45579</v>
      </c>
      <c r="C35" s="16"/>
      <c r="D35" s="16">
        <v>68000</v>
      </c>
    </row>
    <row r="36" spans="1:23" ht="17.5" customHeight="1" x14ac:dyDescent="0.35">
      <c r="A36" s="159" t="s">
        <v>279</v>
      </c>
      <c r="B36" s="161">
        <v>45588</v>
      </c>
      <c r="C36" s="16"/>
      <c r="D36" s="16">
        <v>73150</v>
      </c>
    </row>
    <row r="37" spans="1:23" ht="17.5" hidden="1" customHeight="1" x14ac:dyDescent="0.35">
      <c r="A37" s="171" t="s">
        <v>281</v>
      </c>
      <c r="B37" s="16"/>
      <c r="C37" s="28"/>
      <c r="D37" s="16"/>
    </row>
    <row r="38" spans="1:23" ht="17.5" customHeight="1" x14ac:dyDescent="0.35">
      <c r="A38" s="19"/>
      <c r="B38" s="19"/>
      <c r="C38" s="30"/>
      <c r="D38" s="19"/>
    </row>
    <row r="39" spans="1:23" ht="17.5" hidden="1" customHeight="1" x14ac:dyDescent="0.35">
      <c r="A39" s="19"/>
      <c r="B39" s="16"/>
      <c r="C39" s="30"/>
      <c r="D39" s="16"/>
    </row>
    <row r="40" spans="1:23" ht="17.5" hidden="1" customHeight="1" x14ac:dyDescent="0.35">
      <c r="A40" s="19"/>
      <c r="B40" s="16"/>
      <c r="C40" s="30"/>
      <c r="D40" s="28"/>
    </row>
    <row r="41" spans="1:23" ht="17.5" hidden="1" customHeight="1" x14ac:dyDescent="0.35">
      <c r="A41" s="16"/>
      <c r="B41" s="16"/>
      <c r="C41" s="16"/>
      <c r="D41" s="16"/>
    </row>
    <row r="42" spans="1:23" ht="17.5" hidden="1" customHeight="1" x14ac:dyDescent="0.35">
      <c r="A42" s="16"/>
      <c r="B42" s="30"/>
      <c r="C42" s="16"/>
      <c r="D42" s="16"/>
    </row>
    <row r="43" spans="1:23" ht="17.5" hidden="1" customHeight="1" x14ac:dyDescent="0.35">
      <c r="A43" s="16"/>
      <c r="B43" s="16"/>
      <c r="C43" s="16"/>
      <c r="D43" s="16"/>
    </row>
    <row r="44" spans="1:23" ht="17.5" hidden="1" customHeight="1" x14ac:dyDescent="0.35">
      <c r="A44" s="16"/>
      <c r="B44" s="137"/>
      <c r="C44" s="137"/>
      <c r="D44" s="157"/>
    </row>
    <row r="45" spans="1:23" ht="17.5" hidden="1" customHeight="1" x14ac:dyDescent="0.35">
      <c r="A45" s="16"/>
      <c r="B45" s="137"/>
      <c r="C45" s="137"/>
      <c r="D45" s="157"/>
    </row>
    <row r="46" spans="1:23" ht="17.5" hidden="1" customHeight="1" x14ac:dyDescent="0.35">
      <c r="A46" s="16"/>
      <c r="B46" s="128"/>
      <c r="C46" s="128"/>
      <c r="D46" s="157"/>
    </row>
    <row r="47" spans="1:23" ht="14.4" customHeight="1" x14ac:dyDescent="0.35">
      <c r="A47" s="17" t="s">
        <v>12</v>
      </c>
      <c r="B47" s="17"/>
      <c r="C47" s="40">
        <f>SUM(C23:C43)</f>
        <v>0</v>
      </c>
      <c r="D47" s="40">
        <f>SUM(D23:D46)</f>
        <v>736390.1399999999</v>
      </c>
    </row>
    <row r="48" spans="1:23" ht="14.4" customHeight="1" thickBot="1" x14ac:dyDescent="0.4">
      <c r="A48" s="17" t="s">
        <v>171</v>
      </c>
      <c r="B48" s="17"/>
      <c r="C48" s="32">
        <f>D18+C19+C21-C47</f>
        <v>-27138.688571428589</v>
      </c>
      <c r="D48" s="32">
        <f>(D18+D19+D20)-D47</f>
        <v>-454027.22857142845</v>
      </c>
      <c r="W48" s="3">
        <v>13910.29</v>
      </c>
    </row>
    <row r="49" spans="1:24" ht="14.4" customHeight="1" x14ac:dyDescent="0.35">
      <c r="A49" s="194" t="s">
        <v>81</v>
      </c>
      <c r="B49" s="194"/>
      <c r="C49" s="194"/>
      <c r="D49" s="195"/>
    </row>
    <row r="50" spans="1:24" ht="14.4" customHeight="1" x14ac:dyDescent="0.35">
      <c r="A50" s="16" t="s">
        <v>302</v>
      </c>
      <c r="B50" s="16"/>
      <c r="C50" s="16"/>
      <c r="D50" s="36">
        <f>[1]Лист_1!$M$8</f>
        <v>192071.55</v>
      </c>
    </row>
    <row r="51" spans="1:24" ht="14.4" customHeight="1" x14ac:dyDescent="0.35">
      <c r="A51" s="16" t="s">
        <v>303</v>
      </c>
      <c r="B51" s="16"/>
      <c r="C51" s="16"/>
      <c r="D51" s="36">
        <f>[1]Лист_1!$Z$9+W48</f>
        <v>173149.61000000002</v>
      </c>
    </row>
    <row r="52" spans="1:24" ht="14.4" customHeight="1" x14ac:dyDescent="0.35">
      <c r="A52" s="16" t="s">
        <v>304</v>
      </c>
      <c r="B52" s="16" t="s">
        <v>307</v>
      </c>
      <c r="C52" s="16"/>
      <c r="D52" s="36">
        <f>D50-D51</f>
        <v>18921.939999999973</v>
      </c>
    </row>
    <row r="53" spans="1:24" ht="15" customHeight="1" x14ac:dyDescent="0.35">
      <c r="A53" s="16" t="s">
        <v>94</v>
      </c>
      <c r="B53" s="173" t="s">
        <v>305</v>
      </c>
      <c r="C53" s="32"/>
      <c r="D53" s="32">
        <v>60000</v>
      </c>
      <c r="T53" s="3" t="s">
        <v>283</v>
      </c>
    </row>
    <row r="54" spans="1:24" ht="15.5" x14ac:dyDescent="0.35">
      <c r="A54" s="16" t="s">
        <v>164</v>
      </c>
      <c r="B54" s="173" t="s">
        <v>306</v>
      </c>
      <c r="C54" s="173"/>
      <c r="D54" s="32">
        <v>9834</v>
      </c>
    </row>
    <row r="55" spans="1:24" ht="15" customHeight="1" x14ac:dyDescent="0.35">
      <c r="A55" s="16" t="s">
        <v>269</v>
      </c>
      <c r="B55" s="161">
        <v>45463</v>
      </c>
      <c r="C55" s="34"/>
      <c r="D55" s="32">
        <f>89405.32+W48</f>
        <v>103315.61000000002</v>
      </c>
    </row>
    <row r="56" spans="1:24" ht="15" customHeight="1" x14ac:dyDescent="0.35">
      <c r="A56" s="16" t="s">
        <v>280</v>
      </c>
      <c r="B56" s="17"/>
      <c r="C56" s="32"/>
      <c r="D56" s="32">
        <v>0</v>
      </c>
      <c r="V56" s="3" t="s">
        <v>165</v>
      </c>
      <c r="X56" s="3" t="s">
        <v>166</v>
      </c>
    </row>
    <row r="57" spans="1:24" ht="15" customHeight="1" x14ac:dyDescent="0.35">
      <c r="A57" s="16"/>
      <c r="B57" s="17"/>
      <c r="C57" s="32"/>
      <c r="D57" s="32"/>
    </row>
    <row r="58" spans="1:24" ht="10.25" customHeight="1" x14ac:dyDescent="0.35">
      <c r="A58" s="9"/>
      <c r="B58" s="22"/>
      <c r="C58" s="22"/>
      <c r="D58" s="22"/>
    </row>
    <row r="59" spans="1:24" ht="16.75" customHeight="1" x14ac:dyDescent="0.35">
      <c r="A59" s="186" t="s">
        <v>70</v>
      </c>
      <c r="B59" s="186"/>
      <c r="C59" s="186"/>
      <c r="D59" s="177">
        <f>D47</f>
        <v>736390.1399999999</v>
      </c>
    </row>
    <row r="60" spans="1:24" ht="46.75" customHeight="1" x14ac:dyDescent="0.35">
      <c r="A60" s="186" t="s">
        <v>35</v>
      </c>
      <c r="B60" s="186"/>
      <c r="C60" s="186"/>
      <c r="D60" s="186"/>
    </row>
    <row r="61" spans="1:24" ht="13.75" customHeight="1" x14ac:dyDescent="0.35">
      <c r="A61" s="23"/>
      <c r="B61" s="22"/>
      <c r="C61" s="22"/>
      <c r="D61" s="22"/>
    </row>
    <row r="62" spans="1:24" ht="15.5" x14ac:dyDescent="0.35">
      <c r="A62" s="26" t="s">
        <v>13</v>
      </c>
      <c r="B62" s="22"/>
      <c r="C62" s="22"/>
      <c r="D62" s="22"/>
    </row>
    <row r="63" spans="1:24" ht="7.25" customHeight="1" x14ac:dyDescent="0.35">
      <c r="A63" s="23"/>
      <c r="B63" s="22"/>
      <c r="C63" s="22"/>
      <c r="D63" s="22"/>
    </row>
    <row r="64" spans="1:24" ht="15.5" x14ac:dyDescent="0.35">
      <c r="A64" s="23" t="s">
        <v>18</v>
      </c>
      <c r="B64" s="22"/>
      <c r="C64" s="22" t="s">
        <v>22</v>
      </c>
      <c r="D64" s="22"/>
    </row>
    <row r="65" spans="1:4" ht="15.65" hidden="1" customHeight="1" x14ac:dyDescent="0.35">
      <c r="A65" s="23"/>
      <c r="B65" s="22"/>
      <c r="C65" s="22"/>
      <c r="D65" s="22"/>
    </row>
    <row r="66" spans="1:4" ht="15.5" hidden="1" x14ac:dyDescent="0.35">
      <c r="A66" s="23" t="s">
        <v>33</v>
      </c>
      <c r="B66" s="22"/>
      <c r="C66" s="22" t="s">
        <v>32</v>
      </c>
      <c r="D66" s="22"/>
    </row>
    <row r="67" spans="1:4" ht="15.5" hidden="1" x14ac:dyDescent="0.35">
      <c r="A67" s="24"/>
      <c r="B67" s="24"/>
      <c r="C67" s="24"/>
      <c r="D67" s="24"/>
    </row>
    <row r="68" spans="1:4" ht="15.5" hidden="1" x14ac:dyDescent="0.35">
      <c r="A68" s="23" t="s">
        <v>24</v>
      </c>
      <c r="B68" s="24"/>
      <c r="C68" s="24"/>
      <c r="D68" s="24"/>
    </row>
    <row r="69" spans="1:4" ht="15.5" x14ac:dyDescent="0.35">
      <c r="A69" s="24"/>
      <c r="B69" s="24"/>
      <c r="C69" s="24"/>
      <c r="D69" s="24"/>
    </row>
    <row r="70" spans="1:4" ht="15.5" x14ac:dyDescent="0.35">
      <c r="A70" s="23" t="s">
        <v>308</v>
      </c>
      <c r="B70" s="23"/>
      <c r="C70" s="23" t="s">
        <v>32</v>
      </c>
      <c r="D70" s="24"/>
    </row>
    <row r="71" spans="1:4" ht="15.5" x14ac:dyDescent="0.35">
      <c r="A71" s="24"/>
      <c r="B71" s="24"/>
      <c r="C71" s="24"/>
      <c r="D71" s="24"/>
    </row>
    <row r="72" spans="1:4" x14ac:dyDescent="0.35">
      <c r="A72" s="128" t="s">
        <v>157</v>
      </c>
      <c r="B72" s="128"/>
      <c r="C72" s="128"/>
      <c r="D72" s="156">
        <v>126000</v>
      </c>
    </row>
    <row r="73" spans="1:4" x14ac:dyDescent="0.35">
      <c r="A73" s="128" t="s">
        <v>157</v>
      </c>
      <c r="B73" s="137"/>
      <c r="C73" s="137"/>
      <c r="D73" s="156">
        <v>54000</v>
      </c>
    </row>
    <row r="74" spans="1:4" x14ac:dyDescent="0.35">
      <c r="A74" s="128" t="s">
        <v>158</v>
      </c>
      <c r="B74" s="137"/>
      <c r="C74" s="137"/>
      <c r="D74" s="156">
        <v>4493.8</v>
      </c>
    </row>
    <row r="75" spans="1:4" x14ac:dyDescent="0.35">
      <c r="A75" s="128" t="s">
        <v>159</v>
      </c>
      <c r="B75" s="137"/>
      <c r="C75" s="137"/>
      <c r="D75" s="156">
        <v>1583.2</v>
      </c>
    </row>
    <row r="76" spans="1:4" x14ac:dyDescent="0.35">
      <c r="A76" s="128" t="s">
        <v>160</v>
      </c>
      <c r="B76" s="128"/>
      <c r="C76" s="128"/>
      <c r="D76" s="156">
        <v>3511.6</v>
      </c>
    </row>
    <row r="77" spans="1:4" x14ac:dyDescent="0.35">
      <c r="A77" s="128" t="s">
        <v>161</v>
      </c>
      <c r="B77" s="137"/>
      <c r="C77" s="137"/>
      <c r="D77" s="156">
        <v>9834</v>
      </c>
    </row>
    <row r="78" spans="1:4" ht="15.5" x14ac:dyDescent="0.35">
      <c r="A78" s="24"/>
      <c r="B78" s="24"/>
      <c r="C78" s="24"/>
      <c r="D78" s="24"/>
    </row>
    <row r="79" spans="1:4" ht="15.5" x14ac:dyDescent="0.35">
      <c r="A79" s="24"/>
      <c r="B79" s="24"/>
      <c r="C79" s="24"/>
      <c r="D79" s="24"/>
    </row>
    <row r="80" spans="1:4" ht="15.5" x14ac:dyDescent="0.35">
      <c r="A80" s="24"/>
      <c r="B80" s="24"/>
      <c r="C80" s="24"/>
      <c r="D80" s="24"/>
    </row>
    <row r="81" spans="1:4" ht="15.5" x14ac:dyDescent="0.35">
      <c r="A81" s="24"/>
      <c r="B81" s="24"/>
      <c r="C81" s="24"/>
      <c r="D81" s="24"/>
    </row>
  </sheetData>
  <mergeCells count="13">
    <mergeCell ref="A60:D60"/>
    <mergeCell ref="B12:D12"/>
    <mergeCell ref="B13:D13"/>
    <mergeCell ref="A14:D14"/>
    <mergeCell ref="A16:D16"/>
    <mergeCell ref="A59:C59"/>
    <mergeCell ref="A49:D49"/>
    <mergeCell ref="B11:D11"/>
    <mergeCell ref="A4:D4"/>
    <mergeCell ref="A7:B7"/>
    <mergeCell ref="B8:D8"/>
    <mergeCell ref="A9:C9"/>
    <mergeCell ref="B10:D10"/>
  </mergeCells>
  <pageMargins left="0.39370078740157483" right="0.39370078740157483" top="0.39370078740157483" bottom="0.39370078740157483" header="0.31496062992125984" footer="0.31496062992125984"/>
  <pageSetup paperSize="9" scale="6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1570-7CA4-48ED-AE91-A1CB627E7221}">
  <sheetPr>
    <pageSetUpPr fitToPage="1"/>
  </sheetPr>
  <dimension ref="A1:J96"/>
  <sheetViews>
    <sheetView zoomScale="40" zoomScaleNormal="40" workbookViewId="0">
      <selection activeCell="D96" sqref="A1:D96"/>
    </sheetView>
  </sheetViews>
  <sheetFormatPr defaultRowHeight="14.5" x14ac:dyDescent="0.35"/>
  <cols>
    <col min="1" max="1" width="58.54296875" style="3" customWidth="1"/>
    <col min="2" max="3" width="25.90625" style="3" customWidth="1"/>
    <col min="4" max="4" width="30.6328125" style="3" customWidth="1"/>
    <col min="5" max="17" width="0" hidden="1" customWidth="1"/>
  </cols>
  <sheetData>
    <row r="1" spans="1:10" x14ac:dyDescent="0.35">
      <c r="A1" s="1" t="s">
        <v>146</v>
      </c>
      <c r="B1" s="1"/>
      <c r="C1" s="1"/>
      <c r="D1" s="2" t="s">
        <v>0</v>
      </c>
    </row>
    <row r="2" spans="1:10" x14ac:dyDescent="0.35">
      <c r="A2" s="1"/>
      <c r="B2" s="1"/>
      <c r="C2" s="1"/>
      <c r="D2" s="2" t="s">
        <v>1</v>
      </c>
    </row>
    <row r="3" spans="1:10" x14ac:dyDescent="0.35">
      <c r="A3" s="1"/>
      <c r="B3" s="1"/>
      <c r="C3" s="1"/>
      <c r="D3" s="2" t="s">
        <v>2</v>
      </c>
    </row>
    <row r="4" spans="1:10" ht="72.650000000000006" customHeight="1" x14ac:dyDescent="0.35">
      <c r="A4" s="198" t="s">
        <v>265</v>
      </c>
      <c r="B4" s="198"/>
      <c r="C4" s="198"/>
      <c r="D4" s="198"/>
    </row>
    <row r="5" spans="1:10" ht="15.5" x14ac:dyDescent="0.35">
      <c r="A5" s="4" t="s">
        <v>25</v>
      </c>
      <c r="B5" s="5"/>
      <c r="C5" s="6"/>
      <c r="D5" s="6" t="s">
        <v>167</v>
      </c>
    </row>
    <row r="6" spans="1:10" ht="15.5" x14ac:dyDescent="0.35">
      <c r="A6" s="9"/>
      <c r="B6" s="10"/>
      <c r="C6" s="10"/>
      <c r="D6" s="10"/>
    </row>
    <row r="7" spans="1:10" ht="16.75" customHeight="1" x14ac:dyDescent="0.35">
      <c r="A7" s="186" t="s">
        <v>3</v>
      </c>
      <c r="B7" s="186"/>
      <c r="C7" s="201" t="s">
        <v>39</v>
      </c>
      <c r="D7" s="201"/>
    </row>
    <row r="8" spans="1:10" ht="15.5" x14ac:dyDescent="0.35">
      <c r="A8" s="13" t="s">
        <v>28</v>
      </c>
      <c r="B8" s="199" t="s">
        <v>162</v>
      </c>
      <c r="C8" s="199"/>
      <c r="D8" s="199"/>
      <c r="J8" t="s">
        <v>68</v>
      </c>
    </row>
    <row r="9" spans="1:10" ht="15.5" x14ac:dyDescent="0.35">
      <c r="A9" s="186" t="s">
        <v>163</v>
      </c>
      <c r="B9" s="186"/>
      <c r="C9" s="186"/>
      <c r="D9" s="14"/>
    </row>
    <row r="10" spans="1:10" ht="15.5" x14ac:dyDescent="0.35">
      <c r="A10" s="11" t="s">
        <v>65</v>
      </c>
      <c r="B10" s="187" t="s">
        <v>5</v>
      </c>
      <c r="C10" s="187"/>
      <c r="D10" s="187"/>
    </row>
    <row r="11" spans="1:10" ht="15.5" x14ac:dyDescent="0.35">
      <c r="A11" s="11" t="s">
        <v>16</v>
      </c>
      <c r="B11" s="187" t="s">
        <v>6</v>
      </c>
      <c r="C11" s="187"/>
      <c r="D11" s="187"/>
    </row>
    <row r="12" spans="1:10" ht="16.25" customHeight="1" x14ac:dyDescent="0.35">
      <c r="A12" s="13" t="s">
        <v>27</v>
      </c>
      <c r="B12" s="187" t="s">
        <v>73</v>
      </c>
      <c r="C12" s="187"/>
      <c r="D12" s="187"/>
    </row>
    <row r="13" spans="1:10" ht="15.5" x14ac:dyDescent="0.35">
      <c r="A13" s="13" t="s">
        <v>17</v>
      </c>
      <c r="B13" s="187" t="s">
        <v>19</v>
      </c>
      <c r="C13" s="187"/>
      <c r="D13" s="187"/>
    </row>
    <row r="14" spans="1:10" ht="15.5" x14ac:dyDescent="0.35">
      <c r="A14" s="186" t="s">
        <v>7</v>
      </c>
      <c r="B14" s="186"/>
      <c r="C14" s="186"/>
      <c r="D14" s="186"/>
    </row>
    <row r="15" spans="1:10" ht="7.75" customHeight="1" x14ac:dyDescent="0.35">
      <c r="A15" s="13"/>
      <c r="B15" s="13"/>
      <c r="C15" s="13"/>
      <c r="D15" s="13"/>
    </row>
    <row r="16" spans="1:10" ht="49.75" customHeight="1" x14ac:dyDescent="0.35">
      <c r="A16" s="202" t="s">
        <v>97</v>
      </c>
      <c r="B16" s="202"/>
      <c r="C16" s="202"/>
      <c r="D16" s="202"/>
    </row>
    <row r="17" spans="1:9" ht="77.5" x14ac:dyDescent="0.35">
      <c r="A17" s="15" t="s">
        <v>8</v>
      </c>
      <c r="B17" s="15" t="s">
        <v>14</v>
      </c>
      <c r="C17" s="15" t="s">
        <v>26</v>
      </c>
      <c r="D17" s="15" t="s">
        <v>21</v>
      </c>
    </row>
    <row r="18" spans="1:9" ht="15.5" x14ac:dyDescent="0.35">
      <c r="A18" s="16" t="s">
        <v>71</v>
      </c>
      <c r="B18" s="16"/>
      <c r="C18" s="18">
        <v>-570640.15599999996</v>
      </c>
      <c r="D18" s="18"/>
    </row>
    <row r="19" spans="1:9" s="3" customFormat="1" ht="30.65" customHeight="1" x14ac:dyDescent="0.35">
      <c r="A19" s="16" t="s">
        <v>69</v>
      </c>
      <c r="B19" s="15"/>
      <c r="C19" s="29">
        <v>52000</v>
      </c>
      <c r="D19" s="29"/>
      <c r="I19" s="39" t="s">
        <v>59</v>
      </c>
    </row>
    <row r="20" spans="1:9" s="3" customFormat="1" ht="30.65" customHeight="1" x14ac:dyDescent="0.35">
      <c r="A20" s="16" t="s">
        <v>233</v>
      </c>
      <c r="B20" s="15"/>
      <c r="C20" s="29">
        <v>549442.71507836983</v>
      </c>
      <c r="D20" s="29"/>
      <c r="I20" s="39"/>
    </row>
    <row r="21" spans="1:9" s="3" customFormat="1" ht="17.399999999999999" customHeight="1" x14ac:dyDescent="0.35">
      <c r="A21" s="17" t="s">
        <v>58</v>
      </c>
      <c r="B21" s="64"/>
      <c r="C21" s="62"/>
      <c r="D21" s="63"/>
    </row>
    <row r="22" spans="1:9" s="3" customFormat="1" ht="44.5" hidden="1" customHeight="1" x14ac:dyDescent="0.35"/>
    <row r="23" spans="1:9" s="3" customFormat="1" ht="21" customHeight="1" x14ac:dyDescent="0.35">
      <c r="A23" s="196" t="s">
        <v>84</v>
      </c>
      <c r="B23" s="196"/>
      <c r="C23" s="196"/>
      <c r="D23" s="197"/>
    </row>
    <row r="24" spans="1:9" ht="15" x14ac:dyDescent="0.35">
      <c r="A24" s="17" t="s">
        <v>34</v>
      </c>
      <c r="B24" s="31"/>
      <c r="C24" s="31"/>
      <c r="D24" s="20"/>
    </row>
    <row r="25" spans="1:9" ht="15.5" x14ac:dyDescent="0.35">
      <c r="A25" s="159" t="s">
        <v>315</v>
      </c>
      <c r="B25" s="161">
        <v>45378</v>
      </c>
      <c r="C25" s="16"/>
      <c r="D25" s="184">
        <v>419</v>
      </c>
    </row>
    <row r="26" spans="1:9" ht="29" x14ac:dyDescent="0.35">
      <c r="A26" s="159" t="s">
        <v>316</v>
      </c>
      <c r="B26" s="162">
        <v>45432</v>
      </c>
      <c r="C26" s="129"/>
      <c r="D26" s="179">
        <v>9537.34</v>
      </c>
      <c r="E26" s="131">
        <v>10072</v>
      </c>
    </row>
    <row r="27" spans="1:9" x14ac:dyDescent="0.35">
      <c r="A27" s="159" t="s">
        <v>317</v>
      </c>
      <c r="B27" s="161">
        <v>45449</v>
      </c>
      <c r="C27" s="128"/>
      <c r="D27" s="180">
        <v>3344</v>
      </c>
      <c r="E27" s="130">
        <v>73420.600000000006</v>
      </c>
    </row>
    <row r="28" spans="1:9" x14ac:dyDescent="0.35">
      <c r="A28" s="159" t="s">
        <v>191</v>
      </c>
      <c r="B28" s="161">
        <v>45460</v>
      </c>
      <c r="C28" s="128"/>
      <c r="D28" s="180">
        <v>25000</v>
      </c>
      <c r="E28" s="130">
        <v>14315.55</v>
      </c>
    </row>
    <row r="29" spans="1:9" x14ac:dyDescent="0.35">
      <c r="A29" s="160" t="s">
        <v>186</v>
      </c>
      <c r="B29" s="161">
        <v>45467</v>
      </c>
      <c r="C29" s="128"/>
      <c r="D29" s="180">
        <v>1695</v>
      </c>
      <c r="E29" s="130">
        <v>25000</v>
      </c>
    </row>
    <row r="30" spans="1:9" x14ac:dyDescent="0.35">
      <c r="A30" s="159" t="s">
        <v>318</v>
      </c>
      <c r="B30" s="161">
        <v>45491</v>
      </c>
      <c r="C30" s="128"/>
      <c r="D30" s="180">
        <v>35000</v>
      </c>
      <c r="E30" s="130">
        <v>3669.9</v>
      </c>
    </row>
    <row r="31" spans="1:9" ht="15.5" x14ac:dyDescent="0.35">
      <c r="A31" s="159" t="s">
        <v>319</v>
      </c>
      <c r="B31" s="161">
        <v>45530</v>
      </c>
      <c r="C31" s="16"/>
      <c r="D31" s="185">
        <v>14000</v>
      </c>
    </row>
    <row r="32" spans="1:9" ht="15.5" x14ac:dyDescent="0.35">
      <c r="A32" s="159" t="s">
        <v>223</v>
      </c>
      <c r="B32" s="161">
        <v>45566</v>
      </c>
      <c r="C32" s="16"/>
      <c r="D32" s="185">
        <v>22750</v>
      </c>
    </row>
    <row r="33" spans="1:5" ht="15.5" x14ac:dyDescent="0.35">
      <c r="A33" s="159" t="s">
        <v>320</v>
      </c>
      <c r="B33" s="161">
        <v>45622</v>
      </c>
      <c r="C33" s="16"/>
      <c r="D33" s="185">
        <v>293114.40000000002</v>
      </c>
    </row>
    <row r="34" spans="1:5" x14ac:dyDescent="0.35">
      <c r="A34" s="159" t="s">
        <v>321</v>
      </c>
      <c r="B34" s="161">
        <v>45628</v>
      </c>
      <c r="C34" s="129"/>
      <c r="D34" s="179">
        <v>22500</v>
      </c>
      <c r="E34" s="131">
        <v>10072</v>
      </c>
    </row>
    <row r="35" spans="1:5" x14ac:dyDescent="0.35">
      <c r="A35" s="159" t="s">
        <v>325</v>
      </c>
      <c r="B35" s="161">
        <v>45630</v>
      </c>
      <c r="C35" s="128"/>
      <c r="D35" s="180">
        <f>1344425.16-474399.64</f>
        <v>870025.5199999999</v>
      </c>
      <c r="E35" s="130">
        <v>73420.600000000006</v>
      </c>
    </row>
    <row r="36" spans="1:5" x14ac:dyDescent="0.35">
      <c r="A36" s="159" t="s">
        <v>322</v>
      </c>
      <c r="B36" s="161">
        <v>45637</v>
      </c>
      <c r="C36" s="128"/>
      <c r="D36" s="180">
        <v>100000</v>
      </c>
      <c r="E36" s="130">
        <v>14315.55</v>
      </c>
    </row>
    <row r="37" spans="1:5" x14ac:dyDescent="0.35">
      <c r="A37" s="164" t="s">
        <v>323</v>
      </c>
      <c r="B37" s="161">
        <v>45653</v>
      </c>
      <c r="C37" s="128"/>
      <c r="D37" s="180">
        <v>296535.46000000002</v>
      </c>
      <c r="E37" s="130">
        <v>25000</v>
      </c>
    </row>
    <row r="38" spans="1:5" x14ac:dyDescent="0.35">
      <c r="A38" s="159" t="s">
        <v>324</v>
      </c>
      <c r="B38" s="161">
        <v>45657</v>
      </c>
      <c r="C38" s="128"/>
      <c r="D38" s="180">
        <v>25000</v>
      </c>
      <c r="E38" s="130">
        <v>3669.9</v>
      </c>
    </row>
    <row r="39" spans="1:5" x14ac:dyDescent="0.35">
      <c r="A39" s="159"/>
      <c r="B39" s="161"/>
      <c r="C39" s="128"/>
      <c r="D39" s="180"/>
      <c r="E39" s="130">
        <v>3873.4</v>
      </c>
    </row>
    <row r="40" spans="1:5" hidden="1" x14ac:dyDescent="0.35">
      <c r="A40" s="159"/>
      <c r="B40" s="161"/>
      <c r="C40" s="128"/>
      <c r="D40" s="180"/>
      <c r="E40" s="130">
        <v>14423.6</v>
      </c>
    </row>
    <row r="41" spans="1:5" hidden="1" x14ac:dyDescent="0.35">
      <c r="A41" s="159"/>
      <c r="B41" s="161"/>
      <c r="C41" s="128"/>
      <c r="D41" s="180"/>
      <c r="E41" s="130">
        <v>5334.8</v>
      </c>
    </row>
    <row r="42" spans="1:5" hidden="1" x14ac:dyDescent="0.35">
      <c r="A42" s="159"/>
      <c r="B42" s="161"/>
      <c r="C42" s="128"/>
      <c r="D42" s="180"/>
      <c r="E42" s="130">
        <v>474399.64</v>
      </c>
    </row>
    <row r="43" spans="1:5" ht="15" hidden="1" x14ac:dyDescent="0.35">
      <c r="A43" s="159"/>
      <c r="B43" s="161"/>
      <c r="C43" s="21"/>
      <c r="D43" s="35"/>
    </row>
    <row r="44" spans="1:5" ht="15.5" hidden="1" x14ac:dyDescent="0.35">
      <c r="A44" s="159"/>
      <c r="B44" s="161"/>
      <c r="C44" s="16"/>
      <c r="D44" s="178"/>
    </row>
    <row r="45" spans="1:5" ht="15.5" hidden="1" x14ac:dyDescent="0.35">
      <c r="A45" s="159"/>
      <c r="B45" s="161"/>
      <c r="C45" s="16"/>
      <c r="D45" s="178"/>
    </row>
    <row r="46" spans="1:5" hidden="1" x14ac:dyDescent="0.35">
      <c r="A46" s="159"/>
      <c r="B46" s="161"/>
      <c r="C46" s="129"/>
      <c r="D46" s="179"/>
      <c r="E46" s="131">
        <v>10072</v>
      </c>
    </row>
    <row r="47" spans="1:5" hidden="1" x14ac:dyDescent="0.35">
      <c r="A47" s="159"/>
      <c r="B47" s="161"/>
      <c r="C47" s="128"/>
      <c r="D47" s="180"/>
      <c r="E47" s="130">
        <v>73420.600000000006</v>
      </c>
    </row>
    <row r="48" spans="1:5" hidden="1" x14ac:dyDescent="0.35">
      <c r="A48" s="159"/>
      <c r="B48" s="161"/>
      <c r="C48" s="128"/>
      <c r="D48" s="180"/>
      <c r="E48" s="130">
        <v>14315.55</v>
      </c>
    </row>
    <row r="49" spans="1:5" hidden="1" x14ac:dyDescent="0.35">
      <c r="A49" s="159"/>
      <c r="B49" s="161"/>
      <c r="C49" s="128"/>
      <c r="D49" s="180"/>
      <c r="E49" s="130">
        <v>25000</v>
      </c>
    </row>
    <row r="50" spans="1:5" hidden="1" x14ac:dyDescent="0.35">
      <c r="A50" s="159"/>
      <c r="B50" s="161"/>
      <c r="C50" s="128"/>
      <c r="D50" s="180"/>
      <c r="E50" s="130">
        <v>3669.9</v>
      </c>
    </row>
    <row r="51" spans="1:5" ht="15.5" hidden="1" x14ac:dyDescent="0.35">
      <c r="A51" s="159"/>
      <c r="B51" s="161"/>
      <c r="C51" s="16"/>
      <c r="D51" s="181"/>
    </row>
    <row r="52" spans="1:5" ht="15.5" hidden="1" x14ac:dyDescent="0.35">
      <c r="A52" s="159"/>
      <c r="B52" s="161"/>
      <c r="C52" s="16"/>
      <c r="D52" s="181"/>
    </row>
    <row r="53" spans="1:5" ht="15.5" hidden="1" x14ac:dyDescent="0.35">
      <c r="A53" s="159"/>
      <c r="B53" s="161"/>
      <c r="C53" s="16"/>
      <c r="D53" s="181"/>
    </row>
    <row r="54" spans="1:5" hidden="1" x14ac:dyDescent="0.35">
      <c r="A54" s="159"/>
      <c r="B54" s="161"/>
      <c r="C54" s="129"/>
      <c r="D54" s="179"/>
      <c r="E54" s="131">
        <v>10072</v>
      </c>
    </row>
    <row r="55" spans="1:5" hidden="1" x14ac:dyDescent="0.35">
      <c r="A55" s="128"/>
      <c r="B55" s="142"/>
      <c r="C55" s="128"/>
      <c r="D55" s="103"/>
      <c r="E55" s="130">
        <v>73420.600000000006</v>
      </c>
    </row>
    <row r="56" spans="1:5" hidden="1" x14ac:dyDescent="0.35">
      <c r="A56" s="128"/>
      <c r="B56" s="128"/>
      <c r="C56" s="128"/>
      <c r="D56" s="180"/>
      <c r="E56" s="130">
        <v>14315.55</v>
      </c>
    </row>
    <row r="57" spans="1:5" hidden="1" x14ac:dyDescent="0.35">
      <c r="A57" s="128"/>
      <c r="B57" s="128"/>
      <c r="C57" s="128"/>
      <c r="D57" s="180"/>
      <c r="E57" s="130">
        <v>25000</v>
      </c>
    </row>
    <row r="58" spans="1:5" hidden="1" x14ac:dyDescent="0.35">
      <c r="A58" s="128"/>
      <c r="B58" s="128"/>
      <c r="C58" s="128"/>
      <c r="D58" s="180"/>
      <c r="E58" s="130">
        <v>3669.9</v>
      </c>
    </row>
    <row r="59" spans="1:5" hidden="1" x14ac:dyDescent="0.35">
      <c r="A59" s="128"/>
      <c r="B59" s="128"/>
      <c r="C59" s="128"/>
      <c r="D59" s="180"/>
      <c r="E59" s="130">
        <v>3873.4</v>
      </c>
    </row>
    <row r="60" spans="1:5" hidden="1" x14ac:dyDescent="0.35">
      <c r="A60" s="128"/>
      <c r="B60" s="128"/>
      <c r="C60" s="128"/>
      <c r="D60" s="180"/>
      <c r="E60" s="130">
        <v>14423.6</v>
      </c>
    </row>
    <row r="61" spans="1:5" hidden="1" x14ac:dyDescent="0.35">
      <c r="A61" s="128"/>
      <c r="B61" s="128"/>
      <c r="C61" s="128"/>
      <c r="D61" s="180"/>
      <c r="E61" s="130">
        <v>5334.8</v>
      </c>
    </row>
    <row r="62" spans="1:5" hidden="1" x14ac:dyDescent="0.35">
      <c r="A62" s="128"/>
      <c r="B62" s="128"/>
      <c r="C62" s="128"/>
      <c r="D62" s="180"/>
      <c r="E62" s="130">
        <v>474399.64</v>
      </c>
    </row>
    <row r="63" spans="1:5" ht="15.5" x14ac:dyDescent="0.35">
      <c r="A63" s="17" t="s">
        <v>12</v>
      </c>
      <c r="B63" s="17"/>
      <c r="C63" s="21"/>
      <c r="D63" s="182">
        <f>SUM(D25:D55)</f>
        <v>1718920.7199999997</v>
      </c>
    </row>
    <row r="64" spans="1:5" ht="15.5" x14ac:dyDescent="0.35">
      <c r="A64" s="17" t="s">
        <v>171</v>
      </c>
      <c r="B64" s="16"/>
      <c r="C64" s="16"/>
      <c r="D64" s="37">
        <f>(C18+C19+C20)-D63</f>
        <v>-1688118.16092163</v>
      </c>
    </row>
    <row r="65" spans="1:4" ht="15.5" hidden="1" x14ac:dyDescent="0.35">
      <c r="A65" s="16"/>
      <c r="B65" s="16"/>
      <c r="C65" s="16"/>
      <c r="D65" s="36"/>
    </row>
    <row r="66" spans="1:4" ht="7.25" hidden="1" customHeight="1" x14ac:dyDescent="0.35">
      <c r="A66" s="16"/>
      <c r="B66" s="16"/>
      <c r="C66" s="16"/>
      <c r="D66" s="36"/>
    </row>
    <row r="67" spans="1:4" ht="15.5" x14ac:dyDescent="0.35">
      <c r="A67" s="9"/>
      <c r="B67" s="22"/>
      <c r="C67" s="22"/>
      <c r="D67" s="183"/>
    </row>
    <row r="68" spans="1:4" ht="15.5" x14ac:dyDescent="0.35">
      <c r="A68" s="186" t="s">
        <v>169</v>
      </c>
      <c r="B68" s="186"/>
      <c r="C68" s="186"/>
      <c r="D68" s="182">
        <f>D63</f>
        <v>1718920.7199999997</v>
      </c>
    </row>
    <row r="69" spans="1:4" ht="15.5" x14ac:dyDescent="0.35">
      <c r="A69" s="186" t="s">
        <v>35</v>
      </c>
      <c r="B69" s="186"/>
      <c r="C69" s="186"/>
      <c r="D69" s="186"/>
    </row>
    <row r="70" spans="1:4" ht="15.5" x14ac:dyDescent="0.35">
      <c r="A70" s="23"/>
      <c r="B70" s="22"/>
      <c r="C70" s="22"/>
      <c r="D70" s="22"/>
    </row>
    <row r="71" spans="1:4" ht="15.5" x14ac:dyDescent="0.35">
      <c r="A71" s="26" t="s">
        <v>13</v>
      </c>
      <c r="B71" s="22"/>
      <c r="C71" s="22"/>
      <c r="D71" s="22"/>
    </row>
    <row r="72" spans="1:4" ht="15.5" x14ac:dyDescent="0.35">
      <c r="A72" s="23"/>
      <c r="B72" s="22"/>
      <c r="C72" s="22"/>
      <c r="D72" s="22"/>
    </row>
    <row r="73" spans="1:4" ht="15.5" x14ac:dyDescent="0.35">
      <c r="A73" s="23" t="s">
        <v>311</v>
      </c>
      <c r="B73" s="22"/>
      <c r="C73" s="22" t="s">
        <v>22</v>
      </c>
      <c r="D73" s="22"/>
    </row>
    <row r="74" spans="1:4" ht="15.5" hidden="1" x14ac:dyDescent="0.35">
      <c r="A74" s="23"/>
      <c r="B74" s="22"/>
      <c r="C74" s="22"/>
      <c r="D74" s="22"/>
    </row>
    <row r="75" spans="1:4" ht="31" hidden="1" x14ac:dyDescent="0.35">
      <c r="A75" s="23" t="s">
        <v>40</v>
      </c>
      <c r="B75" s="22"/>
      <c r="C75" s="22" t="s">
        <v>37</v>
      </c>
      <c r="D75" s="22"/>
    </row>
    <row r="76" spans="1:4" ht="15.5" hidden="1" x14ac:dyDescent="0.35">
      <c r="A76" s="24"/>
      <c r="B76" s="24"/>
      <c r="C76" s="24"/>
      <c r="D76" s="24"/>
    </row>
    <row r="77" spans="1:4" ht="15.5" hidden="1" x14ac:dyDescent="0.35">
      <c r="A77" s="23" t="s">
        <v>24</v>
      </c>
      <c r="B77" s="24"/>
      <c r="C77" s="24"/>
      <c r="D77" s="24"/>
    </row>
    <row r="78" spans="1:4" ht="15.5" hidden="1" x14ac:dyDescent="0.35">
      <c r="A78" s="24"/>
      <c r="B78" s="24"/>
      <c r="C78" s="24"/>
      <c r="D78" s="24"/>
    </row>
    <row r="79" spans="1:4" ht="15.5" hidden="1" x14ac:dyDescent="0.35">
      <c r="A79" s="24"/>
      <c r="B79" s="24"/>
      <c r="C79" s="24"/>
      <c r="D79" s="24"/>
    </row>
    <row r="80" spans="1:4" ht="15.5" x14ac:dyDescent="0.35">
      <c r="A80" s="24"/>
      <c r="B80" s="24"/>
      <c r="C80" s="24"/>
      <c r="D80" s="24"/>
    </row>
    <row r="81" spans="1:5" ht="15.5" hidden="1" x14ac:dyDescent="0.35">
      <c r="A81" s="24"/>
      <c r="B81" s="24"/>
      <c r="C81" s="24"/>
      <c r="D81" s="24"/>
    </row>
    <row r="82" spans="1:5" hidden="1" x14ac:dyDescent="0.35"/>
    <row r="83" spans="1:5" hidden="1" x14ac:dyDescent="0.35">
      <c r="A83" s="129" t="s">
        <v>147</v>
      </c>
      <c r="B83" s="129"/>
      <c r="C83" s="129"/>
      <c r="D83" s="131">
        <v>10072</v>
      </c>
      <c r="E83" s="131">
        <v>10072</v>
      </c>
    </row>
    <row r="84" spans="1:5" ht="29" hidden="1" x14ac:dyDescent="0.35">
      <c r="A84" s="128" t="s">
        <v>149</v>
      </c>
      <c r="B84" s="128"/>
      <c r="C84" s="128"/>
      <c r="D84" s="130">
        <v>73420.600000000006</v>
      </c>
      <c r="E84" s="130">
        <v>73420.600000000006</v>
      </c>
    </row>
    <row r="85" spans="1:5" hidden="1" x14ac:dyDescent="0.35">
      <c r="A85" s="128" t="s">
        <v>150</v>
      </c>
      <c r="B85" s="128"/>
      <c r="C85" s="128"/>
      <c r="D85" s="130">
        <v>14315.55</v>
      </c>
      <c r="E85" s="130">
        <v>14315.55</v>
      </c>
    </row>
    <row r="86" spans="1:5" ht="29" hidden="1" x14ac:dyDescent="0.35">
      <c r="A86" s="128" t="s">
        <v>151</v>
      </c>
      <c r="B86" s="128"/>
      <c r="C86" s="128"/>
      <c r="D86" s="130">
        <v>25000</v>
      </c>
      <c r="E86" s="130">
        <v>25000</v>
      </c>
    </row>
    <row r="87" spans="1:5" hidden="1" x14ac:dyDescent="0.35">
      <c r="A87" s="128" t="s">
        <v>152</v>
      </c>
      <c r="B87" s="128"/>
      <c r="C87" s="128"/>
      <c r="D87" s="130">
        <v>3669.9</v>
      </c>
      <c r="E87" s="130">
        <v>3669.9</v>
      </c>
    </row>
    <row r="88" spans="1:5" hidden="1" x14ac:dyDescent="0.35">
      <c r="A88" s="128" t="s">
        <v>153</v>
      </c>
      <c r="B88" s="128"/>
      <c r="C88" s="128"/>
      <c r="D88" s="130">
        <v>3873.4</v>
      </c>
      <c r="E88" s="130">
        <v>3873.4</v>
      </c>
    </row>
    <row r="89" spans="1:5" hidden="1" x14ac:dyDescent="0.35">
      <c r="A89" s="128" t="s">
        <v>154</v>
      </c>
      <c r="B89" s="128"/>
      <c r="C89" s="128"/>
      <c r="D89" s="130">
        <v>14423.6</v>
      </c>
      <c r="E89" s="130">
        <v>14423.6</v>
      </c>
    </row>
    <row r="90" spans="1:5" hidden="1" x14ac:dyDescent="0.35">
      <c r="A90" s="128" t="s">
        <v>155</v>
      </c>
      <c r="B90" s="128"/>
      <c r="C90" s="128"/>
      <c r="D90" s="130">
        <v>5334.8</v>
      </c>
      <c r="E90" s="130">
        <v>5334.8</v>
      </c>
    </row>
    <row r="91" spans="1:5" hidden="1" x14ac:dyDescent="0.35">
      <c r="A91" s="128" t="s">
        <v>156</v>
      </c>
      <c r="B91" s="128" t="s">
        <v>148</v>
      </c>
      <c r="C91" s="128"/>
      <c r="D91" s="130">
        <v>474399.64</v>
      </c>
      <c r="E91" s="130">
        <v>474399.64</v>
      </c>
    </row>
    <row r="92" spans="1:5" hidden="1" x14ac:dyDescent="0.35"/>
    <row r="93" spans="1:5" hidden="1" x14ac:dyDescent="0.35"/>
    <row r="94" spans="1:5" hidden="1" x14ac:dyDescent="0.35"/>
    <row r="95" spans="1:5" hidden="1" x14ac:dyDescent="0.35"/>
    <row r="96" spans="1:5" ht="15.5" x14ac:dyDescent="0.35">
      <c r="A96" s="23" t="s">
        <v>309</v>
      </c>
      <c r="B96" s="23"/>
      <c r="C96" s="23" t="s">
        <v>310</v>
      </c>
    </row>
  </sheetData>
  <mergeCells count="14">
    <mergeCell ref="A69:D69"/>
    <mergeCell ref="A4:D4"/>
    <mergeCell ref="A7:B7"/>
    <mergeCell ref="B8:D8"/>
    <mergeCell ref="A9:C9"/>
    <mergeCell ref="B10:D10"/>
    <mergeCell ref="B11:D11"/>
    <mergeCell ref="C7:D7"/>
    <mergeCell ref="B12:D12"/>
    <mergeCell ref="B13:D13"/>
    <mergeCell ref="A14:D14"/>
    <mergeCell ref="A16:D16"/>
    <mergeCell ref="A68:C68"/>
    <mergeCell ref="A23:D23"/>
  </mergeCells>
  <pageMargins left="0.39370078740157483" right="0.39370078740157483" top="0.39370078740157483" bottom="0.39370078740157483" header="0.31496062992125984" footer="0.3937007874015748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72C8-B666-4F87-8688-0C00E045C611}">
  <sheetPr>
    <pageSetUpPr fitToPage="1"/>
  </sheetPr>
  <dimension ref="A1:AF94"/>
  <sheetViews>
    <sheetView topLeftCell="A51" zoomScale="55" zoomScaleNormal="55" workbookViewId="0">
      <selection activeCell="D86" sqref="A1:D86"/>
    </sheetView>
  </sheetViews>
  <sheetFormatPr defaultRowHeight="14.5" x14ac:dyDescent="0.35"/>
  <cols>
    <col min="1" max="1" width="58.54296875" style="1" customWidth="1"/>
    <col min="2" max="2" width="24.90625" style="3" customWidth="1"/>
    <col min="3" max="3" width="25.90625" style="3" customWidth="1"/>
    <col min="4" max="4" width="30.6328125" style="59" customWidth="1"/>
    <col min="5" max="5" width="9.6328125" style="82" hidden="1" customWidth="1"/>
    <col min="6" max="11" width="0" hidden="1" customWidth="1"/>
    <col min="12" max="12" width="10.90625" hidden="1" customWidth="1"/>
    <col min="13" max="14" width="0" hidden="1" customWidth="1"/>
    <col min="17" max="17" width="11.81640625" bestFit="1" customWidth="1"/>
    <col min="19" max="19" width="11.81640625" bestFit="1" customWidth="1"/>
  </cols>
  <sheetData>
    <row r="1" spans="1:5" x14ac:dyDescent="0.35">
      <c r="A1" s="125" t="s">
        <v>98</v>
      </c>
      <c r="B1" s="1"/>
      <c r="C1" s="1"/>
      <c r="D1" s="47" t="s">
        <v>0</v>
      </c>
      <c r="E1" s="65"/>
    </row>
    <row r="2" spans="1:5" x14ac:dyDescent="0.35">
      <c r="B2" s="1"/>
      <c r="C2" s="1"/>
      <c r="D2" s="47" t="s">
        <v>1</v>
      </c>
      <c r="E2" s="65"/>
    </row>
    <row r="3" spans="1:5" x14ac:dyDescent="0.35">
      <c r="B3" s="1"/>
      <c r="C3" s="1"/>
      <c r="D3" s="47" t="s">
        <v>2</v>
      </c>
      <c r="E3" s="65"/>
    </row>
    <row r="4" spans="1:5" ht="70.25" customHeight="1" x14ac:dyDescent="0.35">
      <c r="A4" s="198" t="s">
        <v>168</v>
      </c>
      <c r="B4" s="198"/>
      <c r="C4" s="198"/>
      <c r="D4" s="198"/>
      <c r="E4" s="66"/>
    </row>
    <row r="5" spans="1:5" ht="15.5" x14ac:dyDescent="0.35">
      <c r="A5" s="4" t="s">
        <v>25</v>
      </c>
      <c r="B5" s="5"/>
      <c r="C5" s="6"/>
      <c r="D5" s="6" t="s">
        <v>167</v>
      </c>
      <c r="E5" s="67"/>
    </row>
    <row r="6" spans="1:5" ht="15.5" x14ac:dyDescent="0.35">
      <c r="A6" s="9"/>
      <c r="B6" s="10"/>
      <c r="C6" s="10"/>
      <c r="D6" s="48"/>
      <c r="E6" s="68"/>
    </row>
    <row r="7" spans="1:5" ht="16.75" customHeight="1" x14ac:dyDescent="0.35">
      <c r="A7" s="186" t="s">
        <v>3</v>
      </c>
      <c r="B7" s="186"/>
      <c r="C7" s="201" t="s">
        <v>38</v>
      </c>
      <c r="D7" s="201"/>
      <c r="E7" s="69"/>
    </row>
    <row r="8" spans="1:5" ht="15.5" x14ac:dyDescent="0.35">
      <c r="A8" s="42" t="s">
        <v>28</v>
      </c>
      <c r="B8" s="199" t="s">
        <v>42</v>
      </c>
      <c r="C8" s="199"/>
      <c r="D8" s="199"/>
      <c r="E8" s="70"/>
    </row>
    <row r="9" spans="1:5" ht="15.5" x14ac:dyDescent="0.35">
      <c r="A9" s="186" t="s">
        <v>36</v>
      </c>
      <c r="B9" s="186"/>
      <c r="C9" s="186"/>
      <c r="D9" s="49"/>
      <c r="E9" s="71"/>
    </row>
    <row r="10" spans="1:5" ht="15.5" x14ac:dyDescent="0.35">
      <c r="A10" s="11" t="s">
        <v>4</v>
      </c>
      <c r="B10" s="187" t="s">
        <v>5</v>
      </c>
      <c r="C10" s="187"/>
      <c r="D10" s="187"/>
      <c r="E10" s="72"/>
    </row>
    <row r="11" spans="1:5" ht="15.5" x14ac:dyDescent="0.35">
      <c r="A11" s="11" t="s">
        <v>16</v>
      </c>
      <c r="B11" s="187" t="s">
        <v>6</v>
      </c>
      <c r="C11" s="187"/>
      <c r="D11" s="187"/>
      <c r="E11" s="72"/>
    </row>
    <row r="12" spans="1:5" ht="16.25" customHeight="1" x14ac:dyDescent="0.35">
      <c r="A12" s="42" t="s">
        <v>27</v>
      </c>
      <c r="B12" s="187" t="s">
        <v>73</v>
      </c>
      <c r="C12" s="187"/>
      <c r="D12" s="187"/>
      <c r="E12" s="72"/>
    </row>
    <row r="13" spans="1:5" ht="15.5" x14ac:dyDescent="0.35">
      <c r="A13" s="42" t="s">
        <v>17</v>
      </c>
      <c r="B13" s="187" t="s">
        <v>19</v>
      </c>
      <c r="C13" s="187"/>
      <c r="D13" s="187"/>
      <c r="E13" s="72"/>
    </row>
    <row r="14" spans="1:5" ht="15.5" x14ac:dyDescent="0.35">
      <c r="A14" s="186" t="s">
        <v>7</v>
      </c>
      <c r="B14" s="186"/>
      <c r="C14" s="186"/>
      <c r="D14" s="186"/>
      <c r="E14" s="73"/>
    </row>
    <row r="15" spans="1:5" ht="7.75" customHeight="1" x14ac:dyDescent="0.35">
      <c r="A15" s="42"/>
      <c r="B15" s="13"/>
      <c r="C15" s="13"/>
      <c r="D15" s="50"/>
      <c r="E15" s="74"/>
    </row>
    <row r="16" spans="1:5" ht="48" customHeight="1" x14ac:dyDescent="0.35">
      <c r="A16" s="202" t="s">
        <v>243</v>
      </c>
      <c r="B16" s="202"/>
      <c r="C16" s="202"/>
      <c r="D16" s="202"/>
      <c r="E16" s="75"/>
    </row>
    <row r="17" spans="1:19" ht="15.5" hidden="1" x14ac:dyDescent="0.35">
      <c r="A17" s="16"/>
      <c r="B17" s="16"/>
      <c r="C17" s="16"/>
      <c r="D17" s="52"/>
      <c r="E17" s="76"/>
    </row>
    <row r="18" spans="1:19" ht="15.5" hidden="1" x14ac:dyDescent="0.35">
      <c r="A18" s="16"/>
      <c r="B18" s="16"/>
      <c r="C18" s="16"/>
      <c r="D18" s="52"/>
      <c r="E18" s="76"/>
    </row>
    <row r="19" spans="1:19" s="3" customFormat="1" ht="20.5" hidden="1" customHeight="1" x14ac:dyDescent="0.35">
      <c r="A19" s="118" t="s">
        <v>95</v>
      </c>
      <c r="B19" s="16"/>
      <c r="C19" s="16"/>
      <c r="D19" s="36"/>
    </row>
    <row r="20" spans="1:19" s="3" customFormat="1" ht="14.4" hidden="1" customHeight="1" x14ac:dyDescent="0.35">
      <c r="A20" s="104" t="s">
        <v>79</v>
      </c>
      <c r="B20" s="31"/>
      <c r="C20" s="118"/>
      <c r="D20" s="18"/>
      <c r="E20" s="119">
        <f>SUM(E21:E24)</f>
        <v>50444</v>
      </c>
      <c r="J20" s="3">
        <f>'[2]по счетам Новогор 24'!$P$21+'[2]по счетам Новогор 24'!$P$22</f>
        <v>13752.104360140802</v>
      </c>
    </row>
    <row r="21" spans="1:19" s="3" customFormat="1" ht="14.4" hidden="1" customHeight="1" x14ac:dyDescent="0.35">
      <c r="A21" s="104" t="s">
        <v>76</v>
      </c>
      <c r="B21" s="31"/>
      <c r="C21" s="15"/>
      <c r="D21" s="18"/>
      <c r="E21" s="110">
        <f>[3]Лист_1!$N$18</f>
        <v>32198.7</v>
      </c>
      <c r="J21" s="3">
        <f>'[2]по счетам Новогор 24'!$P$9</f>
        <v>2876.05728</v>
      </c>
    </row>
    <row r="22" spans="1:19" s="3" customFormat="1" ht="14.4" hidden="1" customHeight="1" x14ac:dyDescent="0.35">
      <c r="A22" s="104" t="s">
        <v>78</v>
      </c>
      <c r="B22" s="31"/>
      <c r="C22" s="15"/>
      <c r="D22" s="18"/>
      <c r="E22" s="110">
        <f>[3]Лист_1!$M$21</f>
        <v>6370.7199999999993</v>
      </c>
      <c r="J22" s="3">
        <f>'[2]по счетам Новогор 24'!$P$30</f>
        <v>5060.2630031999997</v>
      </c>
    </row>
    <row r="23" spans="1:19" s="3" customFormat="1" ht="14.4" hidden="1" customHeight="1" x14ac:dyDescent="0.35">
      <c r="A23" s="104" t="s">
        <v>77</v>
      </c>
      <c r="B23" s="31"/>
      <c r="C23" s="15"/>
      <c r="D23" s="124"/>
      <c r="E23" s="110">
        <f>[3]Лист_1!$M$17</f>
        <v>11874.58</v>
      </c>
      <c r="J23" s="3">
        <f>'[2]по счетам Новогор 24'!$P$37</f>
        <v>65984.31</v>
      </c>
    </row>
    <row r="24" spans="1:19" ht="64.5" customHeight="1" x14ac:dyDescent="0.35">
      <c r="A24" s="15" t="s">
        <v>8</v>
      </c>
      <c r="B24" s="15" t="s">
        <v>14</v>
      </c>
      <c r="C24" s="15" t="s">
        <v>26</v>
      </c>
      <c r="D24" s="53" t="s">
        <v>21</v>
      </c>
      <c r="E24" s="77" t="s">
        <v>66</v>
      </c>
    </row>
    <row r="25" spans="1:19" ht="15.5" x14ac:dyDescent="0.35">
      <c r="A25" s="16" t="s">
        <v>71</v>
      </c>
      <c r="B25" s="16"/>
      <c r="C25" s="31"/>
      <c r="D25" s="36">
        <v>-562102.19999999995</v>
      </c>
      <c r="E25" s="76"/>
      <c r="F25" t="s">
        <v>63</v>
      </c>
    </row>
    <row r="26" spans="1:19" s="3" customFormat="1" ht="30.65" customHeight="1" x14ac:dyDescent="0.35">
      <c r="A26" s="16" t="s">
        <v>214</v>
      </c>
      <c r="B26" s="15"/>
      <c r="C26" s="31"/>
      <c r="D26" s="34">
        <v>118800</v>
      </c>
      <c r="E26" s="78"/>
      <c r="F26" s="3" t="s">
        <v>64</v>
      </c>
    </row>
    <row r="27" spans="1:19" s="3" customFormat="1" ht="30.65" customHeight="1" x14ac:dyDescent="0.35">
      <c r="A27" s="16" t="s">
        <v>233</v>
      </c>
      <c r="B27" s="15"/>
      <c r="C27" s="31"/>
      <c r="D27" s="34">
        <v>719198.86374951073</v>
      </c>
      <c r="E27" s="78"/>
    </row>
    <row r="28" spans="1:19" ht="15.5" x14ac:dyDescent="0.35">
      <c r="A28" s="17" t="s">
        <v>55</v>
      </c>
      <c r="B28" s="16"/>
      <c r="C28" s="34"/>
      <c r="D28" s="94"/>
      <c r="E28" s="79"/>
      <c r="Q28" s="169"/>
    </row>
    <row r="29" spans="1:19" ht="18.649999999999999" customHeight="1" x14ac:dyDescent="0.35">
      <c r="A29" s="159" t="s">
        <v>172</v>
      </c>
      <c r="B29" s="161">
        <v>45306</v>
      </c>
      <c r="C29" s="16"/>
      <c r="D29" s="159">
        <v>14560</v>
      </c>
      <c r="E29" s="76"/>
      <c r="S29" s="169"/>
    </row>
    <row r="30" spans="1:19" ht="15.5" x14ac:dyDescent="0.35">
      <c r="A30" s="159" t="s">
        <v>173</v>
      </c>
      <c r="B30" s="161">
        <v>45307</v>
      </c>
      <c r="C30" s="16"/>
      <c r="D30" s="159">
        <v>5000</v>
      </c>
      <c r="E30" s="76"/>
      <c r="S30" s="169"/>
    </row>
    <row r="31" spans="1:19" ht="15.5" x14ac:dyDescent="0.35">
      <c r="A31" s="159" t="s">
        <v>174</v>
      </c>
      <c r="B31" s="161">
        <v>45309</v>
      </c>
      <c r="C31" s="16"/>
      <c r="D31" s="159">
        <v>15500</v>
      </c>
      <c r="E31" s="76"/>
    </row>
    <row r="32" spans="1:19" ht="15.5" x14ac:dyDescent="0.35">
      <c r="A32" s="159" t="s">
        <v>175</v>
      </c>
      <c r="B32" s="161">
        <v>45337</v>
      </c>
      <c r="C32" s="16"/>
      <c r="D32" s="159">
        <v>111280</v>
      </c>
      <c r="E32" s="76"/>
    </row>
    <row r="33" spans="1:32" ht="15.5" x14ac:dyDescent="0.35">
      <c r="A33" s="160" t="s">
        <v>176</v>
      </c>
      <c r="B33" s="161">
        <v>45352</v>
      </c>
      <c r="C33" s="16"/>
      <c r="D33" s="159">
        <v>9191</v>
      </c>
      <c r="E33" s="80"/>
      <c r="F33" s="43" t="s">
        <v>60</v>
      </c>
    </row>
    <row r="34" spans="1:32" ht="15.5" x14ac:dyDescent="0.35">
      <c r="A34" s="159" t="s">
        <v>177</v>
      </c>
      <c r="B34" s="161">
        <v>45363</v>
      </c>
      <c r="C34" s="16"/>
      <c r="D34" s="159">
        <v>40000</v>
      </c>
      <c r="E34" s="76"/>
    </row>
    <row r="35" spans="1:32" ht="15.5" x14ac:dyDescent="0.35">
      <c r="A35" s="159" t="s">
        <v>178</v>
      </c>
      <c r="B35" s="161">
        <v>45376</v>
      </c>
      <c r="C35" s="16"/>
      <c r="D35" s="159">
        <v>749.5</v>
      </c>
      <c r="E35" s="76"/>
    </row>
    <row r="36" spans="1:32" ht="20.5" customHeight="1" x14ac:dyDescent="0.35">
      <c r="A36" s="159" t="s">
        <v>179</v>
      </c>
      <c r="B36" s="161">
        <v>45382</v>
      </c>
      <c r="C36" s="16"/>
      <c r="D36" s="159">
        <v>1003.8</v>
      </c>
      <c r="E36" s="76"/>
    </row>
    <row r="37" spans="1:32" ht="15.5" x14ac:dyDescent="0.35">
      <c r="A37" s="159" t="s">
        <v>180</v>
      </c>
      <c r="B37" s="161">
        <v>45385</v>
      </c>
      <c r="C37" s="16"/>
      <c r="D37" s="159">
        <v>3618.31</v>
      </c>
      <c r="E37" s="76"/>
    </row>
    <row r="38" spans="1:32" ht="15.5" x14ac:dyDescent="0.35">
      <c r="A38" s="159" t="s">
        <v>181</v>
      </c>
      <c r="B38" s="161">
        <v>45387</v>
      </c>
      <c r="C38" s="16"/>
      <c r="D38" s="159">
        <v>11186.25</v>
      </c>
      <c r="E38" s="76"/>
    </row>
    <row r="39" spans="1:32" ht="29" x14ac:dyDescent="0.35">
      <c r="A39" s="159" t="s">
        <v>182</v>
      </c>
      <c r="B39" s="161">
        <v>45391</v>
      </c>
      <c r="C39" s="16"/>
      <c r="D39" s="159">
        <v>3166.9</v>
      </c>
      <c r="E39" s="80"/>
      <c r="F39" s="44" t="s">
        <v>62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</row>
    <row r="40" spans="1:32" ht="15.5" x14ac:dyDescent="0.35">
      <c r="A40" s="159" t="s">
        <v>183</v>
      </c>
      <c r="B40" s="161">
        <v>45398</v>
      </c>
      <c r="C40" s="16"/>
      <c r="D40" s="159">
        <v>7312.76</v>
      </c>
      <c r="E40" s="76"/>
    </row>
    <row r="41" spans="1:32" ht="15.5" customHeight="1" x14ac:dyDescent="0.35">
      <c r="A41" s="159" t="s">
        <v>184</v>
      </c>
      <c r="B41" s="161">
        <v>45409</v>
      </c>
      <c r="C41" s="16"/>
      <c r="D41" s="159">
        <v>280</v>
      </c>
      <c r="E41" s="81"/>
    </row>
    <row r="42" spans="1:32" ht="15.5" x14ac:dyDescent="0.35">
      <c r="A42" s="159" t="s">
        <v>185</v>
      </c>
      <c r="B42" s="161">
        <v>45440</v>
      </c>
      <c r="C42" s="16"/>
      <c r="D42" s="159">
        <v>12537.5</v>
      </c>
      <c r="E42" s="76"/>
    </row>
    <row r="43" spans="1:32" ht="15.5" x14ac:dyDescent="0.35">
      <c r="A43" s="159" t="s">
        <v>186</v>
      </c>
      <c r="B43" s="161">
        <v>45467</v>
      </c>
      <c r="C43" s="16"/>
      <c r="D43" s="159">
        <v>870</v>
      </c>
      <c r="E43" s="76"/>
    </row>
    <row r="44" spans="1:32" ht="15.5" x14ac:dyDescent="0.35">
      <c r="A44" s="159" t="s">
        <v>187</v>
      </c>
      <c r="B44" s="161">
        <v>45469</v>
      </c>
      <c r="C44" s="16"/>
      <c r="D44" s="163">
        <v>11942.73</v>
      </c>
      <c r="E44" s="76"/>
    </row>
    <row r="45" spans="1:32" ht="15.5" x14ac:dyDescent="0.35">
      <c r="A45" s="159" t="s">
        <v>188</v>
      </c>
      <c r="B45" s="161">
        <v>45470</v>
      </c>
      <c r="C45" s="16"/>
      <c r="D45" s="159">
        <v>3163.7</v>
      </c>
      <c r="E45" s="80"/>
      <c r="F45" s="44" t="s">
        <v>61</v>
      </c>
      <c r="L45" s="97">
        <f>SUM(D28:D47)</f>
        <v>532232.44999999995</v>
      </c>
    </row>
    <row r="46" spans="1:32" ht="15.5" x14ac:dyDescent="0.35">
      <c r="A46" s="159" t="s">
        <v>189</v>
      </c>
      <c r="B46" s="161">
        <v>45488</v>
      </c>
      <c r="C46" s="16"/>
      <c r="D46" s="159">
        <v>870</v>
      </c>
      <c r="E46" s="76"/>
      <c r="G46">
        <v>7304.8</v>
      </c>
    </row>
    <row r="47" spans="1:32" ht="15.5" x14ac:dyDescent="0.35">
      <c r="A47" s="159" t="s">
        <v>190</v>
      </c>
      <c r="B47" s="161">
        <v>45488</v>
      </c>
      <c r="C47" s="16"/>
      <c r="D47" s="163">
        <v>280000</v>
      </c>
      <c r="E47" s="76"/>
      <c r="G47">
        <v>16156.71</v>
      </c>
      <c r="K47" t="s">
        <v>72</v>
      </c>
    </row>
    <row r="48" spans="1:32" ht="15.5" x14ac:dyDescent="0.35">
      <c r="A48" s="160" t="s">
        <v>191</v>
      </c>
      <c r="B48" s="161">
        <v>45488</v>
      </c>
      <c r="C48" s="16"/>
      <c r="D48" s="159">
        <v>70000</v>
      </c>
      <c r="E48" s="78"/>
    </row>
    <row r="49" spans="1:32" ht="18.649999999999999" customHeight="1" x14ac:dyDescent="0.35">
      <c r="A49" s="159" t="s">
        <v>192</v>
      </c>
      <c r="B49" s="161">
        <v>45496</v>
      </c>
      <c r="C49" s="16"/>
      <c r="D49" s="159">
        <v>26459.95</v>
      </c>
      <c r="E49" s="76"/>
    </row>
    <row r="50" spans="1:32" ht="15.5" x14ac:dyDescent="0.35">
      <c r="A50" s="159" t="s">
        <v>193</v>
      </c>
      <c r="B50" s="161">
        <v>45853</v>
      </c>
      <c r="C50" s="16"/>
      <c r="D50" s="159">
        <v>4054.85</v>
      </c>
      <c r="E50" s="76"/>
    </row>
    <row r="51" spans="1:32" ht="15.5" x14ac:dyDescent="0.35">
      <c r="A51" s="159" t="s">
        <v>194</v>
      </c>
      <c r="B51" s="161">
        <v>45509</v>
      </c>
      <c r="C51" s="16"/>
      <c r="D51" s="159">
        <v>7500</v>
      </c>
      <c r="E51" s="76"/>
    </row>
    <row r="52" spans="1:32" ht="15.5" x14ac:dyDescent="0.35">
      <c r="A52" s="159" t="s">
        <v>195</v>
      </c>
      <c r="B52" s="161">
        <v>45517</v>
      </c>
      <c r="C52" s="16"/>
      <c r="D52" s="159">
        <v>126000</v>
      </c>
      <c r="E52" s="76"/>
    </row>
    <row r="53" spans="1:32" ht="15.5" x14ac:dyDescent="0.35">
      <c r="A53" s="159" t="s">
        <v>196</v>
      </c>
      <c r="B53" s="161">
        <v>45531</v>
      </c>
      <c r="C53" s="16"/>
      <c r="D53" s="159">
        <v>1500</v>
      </c>
      <c r="E53" s="80"/>
      <c r="F53" s="43" t="s">
        <v>60</v>
      </c>
    </row>
    <row r="54" spans="1:32" ht="15.5" x14ac:dyDescent="0.35">
      <c r="A54" s="159" t="s">
        <v>197</v>
      </c>
      <c r="B54" s="161">
        <v>45532</v>
      </c>
      <c r="C54" s="16"/>
      <c r="D54" s="159">
        <v>10242.5</v>
      </c>
      <c r="E54" s="76"/>
    </row>
    <row r="55" spans="1:32" ht="15.5" x14ac:dyDescent="0.35">
      <c r="A55" s="159" t="s">
        <v>198</v>
      </c>
      <c r="B55" s="161">
        <v>45534</v>
      </c>
      <c r="C55" s="16"/>
      <c r="D55" s="159">
        <v>5914.95</v>
      </c>
      <c r="E55" s="76"/>
    </row>
    <row r="56" spans="1:32" ht="16" customHeight="1" x14ac:dyDescent="0.35">
      <c r="A56" s="159" t="s">
        <v>199</v>
      </c>
      <c r="B56" s="161">
        <v>45566</v>
      </c>
      <c r="C56" s="16"/>
      <c r="D56" s="159">
        <v>17200</v>
      </c>
      <c r="E56" s="76"/>
    </row>
    <row r="57" spans="1:32" ht="15.5" x14ac:dyDescent="0.35">
      <c r="A57" s="159" t="s">
        <v>200</v>
      </c>
      <c r="B57" s="161">
        <v>45597</v>
      </c>
      <c r="C57" s="16"/>
      <c r="D57" s="159">
        <v>6809.05</v>
      </c>
      <c r="E57" s="76"/>
    </row>
    <row r="58" spans="1:32" ht="15.5" x14ac:dyDescent="0.35">
      <c r="A58" s="159" t="s">
        <v>201</v>
      </c>
      <c r="B58" s="161">
        <v>45597</v>
      </c>
      <c r="C58" s="16"/>
      <c r="D58" s="159">
        <v>14418.1</v>
      </c>
      <c r="E58" s="76"/>
    </row>
    <row r="59" spans="1:32" ht="15.5" x14ac:dyDescent="0.35">
      <c r="A59" s="159" t="s">
        <v>202</v>
      </c>
      <c r="B59" s="161">
        <v>45614</v>
      </c>
      <c r="C59" s="16"/>
      <c r="D59" s="159">
        <v>1004</v>
      </c>
      <c r="E59" s="80"/>
      <c r="F59" s="44" t="s">
        <v>62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</row>
    <row r="60" spans="1:32" ht="15.5" x14ac:dyDescent="0.35">
      <c r="A60" s="159" t="s">
        <v>203</v>
      </c>
      <c r="B60" s="161">
        <v>45630</v>
      </c>
      <c r="C60" s="16"/>
      <c r="D60" s="159">
        <v>932</v>
      </c>
      <c r="E60" s="76"/>
    </row>
    <row r="61" spans="1:32" ht="15.5" customHeight="1" x14ac:dyDescent="0.35">
      <c r="A61" s="159" t="s">
        <v>204</v>
      </c>
      <c r="B61" s="161">
        <v>45631</v>
      </c>
      <c r="C61" s="16"/>
      <c r="D61" s="159">
        <v>550</v>
      </c>
      <c r="E61" s="81"/>
    </row>
    <row r="62" spans="1:32" ht="15.5" x14ac:dyDescent="0.35">
      <c r="A62" s="159" t="s">
        <v>205</v>
      </c>
      <c r="B62" s="161">
        <v>45635</v>
      </c>
      <c r="C62" s="16"/>
      <c r="D62" s="159">
        <v>8837.5</v>
      </c>
      <c r="E62" s="76"/>
    </row>
    <row r="63" spans="1:32" ht="15.5" x14ac:dyDescent="0.35">
      <c r="A63" s="159" t="s">
        <v>206</v>
      </c>
      <c r="B63" s="161">
        <v>45635</v>
      </c>
      <c r="C63" s="16"/>
      <c r="D63" s="159">
        <v>30065.5</v>
      </c>
      <c r="E63" s="76"/>
    </row>
    <row r="64" spans="1:32" ht="15.5" x14ac:dyDescent="0.35">
      <c r="A64" s="159" t="s">
        <v>207</v>
      </c>
      <c r="B64" s="161">
        <v>45637</v>
      </c>
      <c r="C64" s="16"/>
      <c r="D64" s="159">
        <v>3399.3</v>
      </c>
      <c r="E64" s="76"/>
    </row>
    <row r="65" spans="1:12" ht="15.5" x14ac:dyDescent="0.35">
      <c r="A65" s="159" t="s">
        <v>208</v>
      </c>
      <c r="B65" s="161">
        <v>45638</v>
      </c>
      <c r="C65" s="16"/>
      <c r="D65" s="159">
        <v>2518.75</v>
      </c>
      <c r="E65" s="80"/>
      <c r="F65" s="44" t="s">
        <v>61</v>
      </c>
      <c r="L65" s="97">
        <f>SUM(D48:D67)</f>
        <v>341886.16999999993</v>
      </c>
    </row>
    <row r="66" spans="1:12" ht="15.5" x14ac:dyDescent="0.35">
      <c r="A66" s="159" t="s">
        <v>209</v>
      </c>
      <c r="B66" s="162">
        <v>45650</v>
      </c>
      <c r="C66" s="16"/>
      <c r="D66" s="159">
        <v>3259.47</v>
      </c>
      <c r="E66" s="76"/>
      <c r="G66">
        <v>7304.8</v>
      </c>
    </row>
    <row r="67" spans="1:12" ht="15.5" x14ac:dyDescent="0.35">
      <c r="A67" s="159" t="s">
        <v>210</v>
      </c>
      <c r="B67" s="161">
        <v>45652</v>
      </c>
      <c r="C67" s="16"/>
      <c r="D67" s="159">
        <v>1220.25</v>
      </c>
      <c r="E67" s="76"/>
      <c r="G67">
        <v>16156.71</v>
      </c>
      <c r="K67" t="s">
        <v>72</v>
      </c>
    </row>
    <row r="68" spans="1:12" ht="15.5" x14ac:dyDescent="0.35">
      <c r="A68" s="159" t="s">
        <v>211</v>
      </c>
      <c r="B68" s="161">
        <v>45652</v>
      </c>
      <c r="C68" s="16"/>
      <c r="D68" s="159">
        <v>5000</v>
      </c>
      <c r="E68" s="76"/>
    </row>
    <row r="69" spans="1:12" ht="15.5" x14ac:dyDescent="0.35">
      <c r="A69" s="17" t="s">
        <v>12</v>
      </c>
      <c r="B69" s="17"/>
      <c r="C69" s="98"/>
      <c r="D69" s="87">
        <f>SUM(D29:D68)</f>
        <v>879118.61999999988</v>
      </c>
      <c r="E69" s="78"/>
    </row>
    <row r="70" spans="1:12" ht="15.5" x14ac:dyDescent="0.35">
      <c r="A70" s="17" t="s">
        <v>171</v>
      </c>
      <c r="B70" s="22"/>
      <c r="C70" s="22"/>
      <c r="D70" s="91">
        <f>(D25+D26+D27)-D69</f>
        <v>-603221.95625048911</v>
      </c>
      <c r="E70" s="83"/>
    </row>
    <row r="71" spans="1:12" ht="15.5" x14ac:dyDescent="0.35">
      <c r="A71" s="186" t="s">
        <v>169</v>
      </c>
      <c r="B71" s="186"/>
      <c r="C71" s="186"/>
      <c r="D71" s="96">
        <f>D69</f>
        <v>879118.61999999988</v>
      </c>
      <c r="E71" s="84"/>
    </row>
    <row r="72" spans="1:12" ht="15.5" x14ac:dyDescent="0.35">
      <c r="A72" s="186" t="s">
        <v>35</v>
      </c>
      <c r="B72" s="186"/>
      <c r="C72" s="186"/>
      <c r="D72" s="186"/>
      <c r="E72" s="73"/>
    </row>
    <row r="73" spans="1:12" ht="15.5" hidden="1" x14ac:dyDescent="0.35">
      <c r="A73" s="23"/>
      <c r="B73" s="22"/>
      <c r="C73" s="22"/>
      <c r="D73" s="56"/>
      <c r="E73" s="85"/>
    </row>
    <row r="74" spans="1:12" ht="15.5" x14ac:dyDescent="0.35">
      <c r="A74" s="26" t="s">
        <v>13</v>
      </c>
      <c r="B74" s="22"/>
      <c r="C74" s="22"/>
      <c r="D74" s="56"/>
      <c r="E74" s="85"/>
    </row>
    <row r="75" spans="1:12" ht="15.5" hidden="1" x14ac:dyDescent="0.35">
      <c r="A75" s="23"/>
      <c r="B75" s="22"/>
      <c r="C75" s="22"/>
      <c r="D75" s="56"/>
      <c r="E75" s="85"/>
    </row>
    <row r="76" spans="1:12" ht="15.5" x14ac:dyDescent="0.35">
      <c r="A76" s="23" t="s">
        <v>18</v>
      </c>
      <c r="B76" s="22"/>
      <c r="C76" s="22" t="s">
        <v>22</v>
      </c>
      <c r="D76" s="56"/>
      <c r="E76" s="85"/>
    </row>
    <row r="77" spans="1:12" ht="15.5" hidden="1" x14ac:dyDescent="0.35">
      <c r="A77" s="23"/>
      <c r="B77" s="22"/>
      <c r="C77" s="22"/>
      <c r="D77" s="56"/>
      <c r="E77" s="85"/>
    </row>
    <row r="78" spans="1:12" ht="31" hidden="1" x14ac:dyDescent="0.35">
      <c r="A78" s="23" t="s">
        <v>41</v>
      </c>
      <c r="B78" s="22"/>
      <c r="C78" s="22" t="s">
        <v>43</v>
      </c>
      <c r="D78" s="56"/>
      <c r="E78" s="85"/>
    </row>
    <row r="79" spans="1:12" ht="15.5" hidden="1" x14ac:dyDescent="0.35">
      <c r="A79" s="22"/>
      <c r="B79" s="24"/>
      <c r="C79" s="24"/>
      <c r="D79" s="58"/>
      <c r="E79" s="86"/>
    </row>
    <row r="80" spans="1:12" ht="15.5" hidden="1" x14ac:dyDescent="0.35">
      <c r="A80" s="23" t="s">
        <v>24</v>
      </c>
      <c r="B80" s="24"/>
      <c r="C80" s="24"/>
      <c r="D80" s="58"/>
      <c r="E80" s="86"/>
    </row>
    <row r="81" spans="1:5" ht="15.5" hidden="1" x14ac:dyDescent="0.35">
      <c r="A81" s="22"/>
      <c r="B81" s="24"/>
      <c r="C81" s="24"/>
      <c r="D81" s="58"/>
      <c r="E81" s="86"/>
    </row>
    <row r="82" spans="1:5" ht="15.5" hidden="1" x14ac:dyDescent="0.35">
      <c r="A82" s="22"/>
      <c r="B82" s="24"/>
      <c r="C82" s="24"/>
      <c r="D82" s="58"/>
      <c r="E82" s="86"/>
    </row>
    <row r="83" spans="1:5" ht="15.5" hidden="1" x14ac:dyDescent="0.35">
      <c r="A83" s="22"/>
      <c r="B83" s="24"/>
      <c r="C83" s="24"/>
      <c r="D83" s="58"/>
      <c r="E83" s="86"/>
    </row>
    <row r="84" spans="1:5" ht="15.5" hidden="1" x14ac:dyDescent="0.35">
      <c r="A84" s="22"/>
      <c r="B84" s="24"/>
      <c r="C84" s="24"/>
      <c r="D84" s="58"/>
      <c r="E84" s="86"/>
    </row>
    <row r="85" spans="1:5" ht="15.5" x14ac:dyDescent="0.35">
      <c r="A85" s="22"/>
      <c r="B85" s="24"/>
      <c r="C85" s="24"/>
      <c r="D85" s="58"/>
      <c r="E85" s="86"/>
    </row>
    <row r="86" spans="1:5" ht="31" x14ac:dyDescent="0.35">
      <c r="A86" s="23" t="s">
        <v>170</v>
      </c>
      <c r="B86" s="23"/>
      <c r="C86" s="23" t="s">
        <v>43</v>
      </c>
      <c r="D86" s="58"/>
      <c r="E86" s="86"/>
    </row>
    <row r="87" spans="1:5" ht="15.5" x14ac:dyDescent="0.35">
      <c r="A87" s="22"/>
      <c r="B87" s="24"/>
      <c r="C87" s="24"/>
      <c r="D87" s="58"/>
      <c r="E87" s="86"/>
    </row>
    <row r="88" spans="1:5" ht="15.5" x14ac:dyDescent="0.35">
      <c r="A88" s="22"/>
      <c r="B88" s="24"/>
      <c r="C88" s="24"/>
      <c r="D88" s="58"/>
      <c r="E88" s="86"/>
    </row>
    <row r="89" spans="1:5" ht="15.5" x14ac:dyDescent="0.35">
      <c r="A89" s="22"/>
      <c r="B89" s="24"/>
      <c r="C89" s="24"/>
      <c r="D89" s="58"/>
      <c r="E89" s="86"/>
    </row>
    <row r="90" spans="1:5" ht="15.5" x14ac:dyDescent="0.35">
      <c r="A90" s="22"/>
      <c r="B90" s="24"/>
      <c r="C90" s="24"/>
      <c r="D90" s="58"/>
      <c r="E90" s="86"/>
    </row>
    <row r="91" spans="1:5" ht="15.5" x14ac:dyDescent="0.35">
      <c r="A91" s="22"/>
      <c r="B91" s="24"/>
      <c r="C91" s="24"/>
      <c r="D91" s="58"/>
      <c r="E91" s="86"/>
    </row>
    <row r="92" spans="1:5" ht="15.5" x14ac:dyDescent="0.35">
      <c r="A92" s="22"/>
      <c r="B92" s="24"/>
      <c r="C92" s="24"/>
      <c r="D92" s="58"/>
      <c r="E92" s="86"/>
    </row>
    <row r="93" spans="1:5" ht="15.5" x14ac:dyDescent="0.35">
      <c r="A93" s="22"/>
      <c r="B93" s="24"/>
      <c r="C93" s="24"/>
      <c r="D93" s="58"/>
      <c r="E93" s="86"/>
    </row>
    <row r="94" spans="1:5" ht="15.5" x14ac:dyDescent="0.35">
      <c r="A94" s="22"/>
      <c r="B94" s="24"/>
      <c r="C94" s="24"/>
      <c r="D94" s="58"/>
      <c r="E94" s="86"/>
    </row>
  </sheetData>
  <mergeCells count="13">
    <mergeCell ref="A72:D72"/>
    <mergeCell ref="B11:D11"/>
    <mergeCell ref="B12:D12"/>
    <mergeCell ref="B13:D13"/>
    <mergeCell ref="A14:D14"/>
    <mergeCell ref="A16:D16"/>
    <mergeCell ref="A71:C71"/>
    <mergeCell ref="B10:D10"/>
    <mergeCell ref="A4:D4"/>
    <mergeCell ref="A7:B7"/>
    <mergeCell ref="C7:D7"/>
    <mergeCell ref="B8:D8"/>
    <mergeCell ref="A9:C9"/>
  </mergeCells>
  <pageMargins left="0.39370078740157483" right="0.39370078740157483" top="0.19685039370078741" bottom="0.19685039370078741" header="0.31496062992125984" footer="0.31496062992125984"/>
  <pageSetup paperSize="9" scale="58" fitToWidth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2FF2-2577-4849-B775-28CED4616562}">
  <dimension ref="A1:G127"/>
  <sheetViews>
    <sheetView zoomScale="70" zoomScaleNormal="70" workbookViewId="0">
      <selection activeCell="D126" sqref="A1:D126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6" width="0" hidden="1" customWidth="1"/>
    <col min="7" max="7" width="11.453125" bestFit="1" customWidth="1"/>
  </cols>
  <sheetData>
    <row r="1" spans="1:4" x14ac:dyDescent="0.35">
      <c r="A1" s="125" t="s">
        <v>141</v>
      </c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69.650000000000006" customHeight="1" x14ac:dyDescent="0.35">
      <c r="A4" s="198" t="s">
        <v>168</v>
      </c>
      <c r="B4" s="198"/>
      <c r="C4" s="198"/>
      <c r="D4" s="198"/>
    </row>
    <row r="5" spans="1:4" ht="15.5" x14ac:dyDescent="0.35">
      <c r="A5" s="4" t="s">
        <v>25</v>
      </c>
      <c r="B5" s="5"/>
      <c r="C5" s="6"/>
      <c r="D5" s="6" t="s">
        <v>167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86" t="s">
        <v>3</v>
      </c>
      <c r="B7" s="186"/>
      <c r="C7" s="201" t="s">
        <v>44</v>
      </c>
      <c r="D7" s="201"/>
    </row>
    <row r="8" spans="1:4" ht="15.5" x14ac:dyDescent="0.35">
      <c r="A8" s="13" t="s">
        <v>28</v>
      </c>
      <c r="B8" s="199" t="s">
        <v>212</v>
      </c>
      <c r="C8" s="199"/>
      <c r="D8" s="199"/>
    </row>
    <row r="9" spans="1:4" ht="15.5" x14ac:dyDescent="0.35">
      <c r="A9" s="186" t="s">
        <v>213</v>
      </c>
      <c r="B9" s="186"/>
      <c r="C9" s="186"/>
      <c r="D9" s="14"/>
    </row>
    <row r="10" spans="1:4" ht="15.5" x14ac:dyDescent="0.35">
      <c r="A10" s="11" t="s">
        <v>4</v>
      </c>
      <c r="B10" s="187" t="s">
        <v>5</v>
      </c>
      <c r="C10" s="187"/>
      <c r="D10" s="187"/>
    </row>
    <row r="11" spans="1:4" ht="15.5" x14ac:dyDescent="0.35">
      <c r="A11" s="11" t="s">
        <v>16</v>
      </c>
      <c r="B11" s="187" t="s">
        <v>6</v>
      </c>
      <c r="C11" s="187"/>
      <c r="D11" s="187"/>
    </row>
    <row r="12" spans="1:4" ht="16.25" customHeight="1" x14ac:dyDescent="0.35">
      <c r="A12" s="13" t="s">
        <v>27</v>
      </c>
      <c r="B12" s="187" t="s">
        <v>73</v>
      </c>
      <c r="C12" s="187"/>
      <c r="D12" s="187"/>
    </row>
    <row r="13" spans="1:4" ht="15.5" x14ac:dyDescent="0.35">
      <c r="A13" s="13" t="s">
        <v>17</v>
      </c>
      <c r="B13" s="187" t="s">
        <v>19</v>
      </c>
      <c r="C13" s="187"/>
      <c r="D13" s="187"/>
    </row>
    <row r="14" spans="1:4" ht="15.5" x14ac:dyDescent="0.35">
      <c r="A14" s="186" t="s">
        <v>7</v>
      </c>
      <c r="B14" s="186"/>
      <c r="C14" s="186"/>
      <c r="D14" s="186"/>
    </row>
    <row r="15" spans="1:4" ht="7.75" customHeight="1" x14ac:dyDescent="0.35">
      <c r="A15" s="13"/>
      <c r="B15" s="13"/>
      <c r="C15" s="13"/>
      <c r="D15" s="13"/>
    </row>
    <row r="16" spans="1:4" ht="79.25" customHeight="1" x14ac:dyDescent="0.35">
      <c r="A16" s="200" t="s">
        <v>244</v>
      </c>
      <c r="B16" s="200"/>
      <c r="C16" s="200"/>
      <c r="D16" s="200"/>
    </row>
    <row r="17" spans="1:7" ht="34.5" x14ac:dyDescent="0.35">
      <c r="A17" s="27" t="s">
        <v>8</v>
      </c>
      <c r="B17" s="27" t="s">
        <v>14</v>
      </c>
      <c r="C17" s="27" t="s">
        <v>9</v>
      </c>
      <c r="D17" s="27" t="s">
        <v>15</v>
      </c>
    </row>
    <row r="18" spans="1:7" s="3" customFormat="1" ht="14.4" hidden="1" customHeight="1" x14ac:dyDescent="0.35">
      <c r="A18" s="203" t="s">
        <v>89</v>
      </c>
      <c r="B18" s="203"/>
      <c r="C18" s="203"/>
      <c r="D18" s="204"/>
    </row>
    <row r="19" spans="1:7" s="3" customFormat="1" ht="14.4" hidden="1" customHeight="1" x14ac:dyDescent="0.35">
      <c r="A19" s="16" t="s">
        <v>93</v>
      </c>
      <c r="B19" s="116"/>
      <c r="C19" s="116"/>
      <c r="D19" s="110">
        <v>9539722.5199999996</v>
      </c>
    </row>
    <row r="20" spans="1:7" s="3" customFormat="1" ht="14.4" hidden="1" customHeight="1" x14ac:dyDescent="0.35">
      <c r="A20" s="16" t="s">
        <v>10</v>
      </c>
      <c r="B20" s="16"/>
      <c r="C20" s="16"/>
      <c r="D20" s="110">
        <f>[4]Лист_1!$E$235</f>
        <v>2404912.37</v>
      </c>
    </row>
    <row r="21" spans="1:7" s="3" customFormat="1" ht="14.4" hidden="1" customHeight="1" x14ac:dyDescent="0.35">
      <c r="A21" s="16" t="s">
        <v>11</v>
      </c>
      <c r="B21" s="16"/>
      <c r="C21" s="16"/>
      <c r="D21" s="110">
        <f>[4]Лист_1!$AL$235</f>
        <v>2426775.84</v>
      </c>
    </row>
    <row r="22" spans="1:7" s="3" customFormat="1" ht="14.4" hidden="1" customHeight="1" x14ac:dyDescent="0.35">
      <c r="A22" s="16" t="s">
        <v>87</v>
      </c>
      <c r="B22" s="16"/>
      <c r="C22" s="18"/>
      <c r="D22" s="110">
        <f>[4]Лист_1!$P$235</f>
        <v>1672769.61</v>
      </c>
    </row>
    <row r="23" spans="1:7" s="3" customFormat="1" ht="14.4" hidden="1" customHeight="1" x14ac:dyDescent="0.35">
      <c r="A23" s="16" t="s">
        <v>82</v>
      </c>
      <c r="B23" s="16"/>
      <c r="C23" s="18"/>
      <c r="D23" s="110">
        <f>[4]Лист_1!$AJ$235</f>
        <v>1650906.14</v>
      </c>
    </row>
    <row r="24" spans="1:7" s="3" customFormat="1" ht="14.4" hidden="1" customHeight="1" x14ac:dyDescent="0.35">
      <c r="A24" s="16" t="s">
        <v>92</v>
      </c>
      <c r="B24" s="16"/>
      <c r="C24" s="18"/>
      <c r="D24" s="110">
        <v>0</v>
      </c>
    </row>
    <row r="25" spans="1:7" s="3" customFormat="1" ht="14.4" hidden="1" customHeight="1" x14ac:dyDescent="0.35">
      <c r="A25" s="16" t="s">
        <v>83</v>
      </c>
      <c r="B25" s="16"/>
      <c r="C25" s="16"/>
      <c r="D25" s="110"/>
    </row>
    <row r="26" spans="1:7" s="3" customFormat="1" ht="14.4" hidden="1" customHeight="1" x14ac:dyDescent="0.35">
      <c r="A26" s="16" t="s">
        <v>85</v>
      </c>
      <c r="B26" s="16"/>
      <c r="C26" s="16"/>
      <c r="D26" s="110">
        <v>11673804.859999999</v>
      </c>
      <c r="G26" s="117"/>
    </row>
    <row r="27" spans="1:7" ht="15.5" hidden="1" x14ac:dyDescent="0.35">
      <c r="A27" s="16"/>
      <c r="B27" s="16"/>
      <c r="C27" s="16"/>
      <c r="D27" s="16"/>
    </row>
    <row r="28" spans="1:7" ht="15.5" hidden="1" x14ac:dyDescent="0.35">
      <c r="A28" s="16"/>
      <c r="B28" s="16"/>
      <c r="C28" s="16"/>
      <c r="D28" s="16"/>
    </row>
    <row r="29" spans="1:7" ht="71.5" customHeight="1" x14ac:dyDescent="0.35">
      <c r="A29" s="15" t="s">
        <v>8</v>
      </c>
      <c r="B29" s="15" t="s">
        <v>14</v>
      </c>
      <c r="C29" s="15" t="s">
        <v>26</v>
      </c>
      <c r="D29" s="15" t="s">
        <v>21</v>
      </c>
    </row>
    <row r="30" spans="1:7" ht="15.5" x14ac:dyDescent="0.35">
      <c r="A30" s="16" t="s">
        <v>71</v>
      </c>
      <c r="B30" s="16"/>
      <c r="C30" s="165">
        <v>-36186.425500000129</v>
      </c>
      <c r="D30" s="52"/>
    </row>
    <row r="31" spans="1:7" s="3" customFormat="1" ht="30.65" customHeight="1" x14ac:dyDescent="0.35">
      <c r="A31" s="16" t="s">
        <v>214</v>
      </c>
      <c r="B31" s="15"/>
      <c r="C31" s="165">
        <v>188800</v>
      </c>
      <c r="D31" s="51"/>
    </row>
    <row r="32" spans="1:7" s="3" customFormat="1" ht="30.65" customHeight="1" x14ac:dyDescent="0.35">
      <c r="A32" s="16" t="s">
        <v>233</v>
      </c>
      <c r="B32" s="15"/>
      <c r="C32" s="165">
        <v>691480.94309589034</v>
      </c>
      <c r="D32" s="51"/>
    </row>
    <row r="33" spans="1:5" ht="15.5" x14ac:dyDescent="0.35">
      <c r="A33" s="17" t="s">
        <v>74</v>
      </c>
      <c r="B33" s="16"/>
      <c r="C33" s="20"/>
      <c r="D33" s="54"/>
    </row>
    <row r="34" spans="1:5" ht="14" customHeight="1" x14ac:dyDescent="0.35">
      <c r="A34" s="159" t="s">
        <v>172</v>
      </c>
      <c r="B34" s="161">
        <v>45306</v>
      </c>
      <c r="C34" s="129"/>
      <c r="D34" s="166">
        <v>14560</v>
      </c>
    </row>
    <row r="35" spans="1:5" ht="14" customHeight="1" x14ac:dyDescent="0.35">
      <c r="A35" s="159" t="s">
        <v>173</v>
      </c>
      <c r="B35" s="161">
        <v>45307</v>
      </c>
      <c r="C35" s="129"/>
      <c r="D35" s="166">
        <v>5000</v>
      </c>
    </row>
    <row r="36" spans="1:5" ht="14" customHeight="1" x14ac:dyDescent="0.35">
      <c r="A36" s="159" t="s">
        <v>174</v>
      </c>
      <c r="B36" s="161">
        <v>45309</v>
      </c>
      <c r="C36" s="129"/>
      <c r="D36" s="166">
        <v>15500</v>
      </c>
    </row>
    <row r="37" spans="1:5" ht="14" customHeight="1" x14ac:dyDescent="0.35">
      <c r="A37" s="159" t="s">
        <v>215</v>
      </c>
      <c r="B37" s="161">
        <v>45313</v>
      </c>
      <c r="C37" s="129"/>
      <c r="D37" s="166">
        <v>12460</v>
      </c>
    </row>
    <row r="38" spans="1:5" ht="14" customHeight="1" x14ac:dyDescent="0.35">
      <c r="A38" s="160" t="s">
        <v>216</v>
      </c>
      <c r="B38" s="161">
        <v>45352</v>
      </c>
      <c r="C38" s="129"/>
      <c r="D38" s="166">
        <v>9191</v>
      </c>
    </row>
    <row r="39" spans="1:5" ht="14" customHeight="1" x14ac:dyDescent="0.35">
      <c r="A39" s="159" t="s">
        <v>181</v>
      </c>
      <c r="B39" s="161">
        <v>45358</v>
      </c>
      <c r="C39" s="129"/>
      <c r="D39" s="166">
        <v>6503.125</v>
      </c>
    </row>
    <row r="40" spans="1:5" ht="14" customHeight="1" x14ac:dyDescent="0.35">
      <c r="A40" s="159" t="s">
        <v>205</v>
      </c>
      <c r="B40" s="161">
        <v>45370</v>
      </c>
      <c r="C40" s="129"/>
      <c r="D40" s="166">
        <v>8837.5</v>
      </c>
    </row>
    <row r="41" spans="1:5" ht="14" customHeight="1" x14ac:dyDescent="0.35">
      <c r="A41" s="159" t="s">
        <v>217</v>
      </c>
      <c r="B41" s="161">
        <v>45372</v>
      </c>
      <c r="C41" s="129"/>
      <c r="D41" s="166">
        <v>57402.79</v>
      </c>
    </row>
    <row r="42" spans="1:5" ht="14" customHeight="1" x14ac:dyDescent="0.35">
      <c r="A42" s="159" t="s">
        <v>209</v>
      </c>
      <c r="B42" s="161">
        <v>45372</v>
      </c>
      <c r="C42" s="129"/>
      <c r="D42" s="166">
        <v>3259.57</v>
      </c>
    </row>
    <row r="43" spans="1:5" ht="14" customHeight="1" x14ac:dyDescent="0.35">
      <c r="A43" s="159" t="s">
        <v>178</v>
      </c>
      <c r="B43" s="161">
        <v>45376</v>
      </c>
      <c r="C43" s="129"/>
      <c r="D43" s="166">
        <v>516.5</v>
      </c>
    </row>
    <row r="44" spans="1:5" ht="14" customHeight="1" x14ac:dyDescent="0.35">
      <c r="A44" s="159" t="s">
        <v>179</v>
      </c>
      <c r="B44" s="161">
        <v>45382</v>
      </c>
      <c r="C44" s="129"/>
      <c r="D44" s="166">
        <v>1003.8</v>
      </c>
    </row>
    <row r="45" spans="1:5" ht="14" customHeight="1" x14ac:dyDescent="0.35">
      <c r="A45" s="159" t="s">
        <v>206</v>
      </c>
      <c r="B45" s="161">
        <v>45386</v>
      </c>
      <c r="C45" s="129"/>
      <c r="D45" s="166">
        <v>30065.5</v>
      </c>
      <c r="E45" s="45"/>
    </row>
    <row r="46" spans="1:5" ht="14" customHeight="1" x14ac:dyDescent="0.35">
      <c r="A46" s="159" t="s">
        <v>182</v>
      </c>
      <c r="B46" s="161">
        <v>45391</v>
      </c>
      <c r="C46" s="129"/>
      <c r="D46" s="166">
        <v>2423.9299999999998</v>
      </c>
    </row>
    <row r="47" spans="1:5" ht="14" customHeight="1" x14ac:dyDescent="0.35">
      <c r="A47" s="159" t="s">
        <v>218</v>
      </c>
      <c r="B47" s="161">
        <v>45435</v>
      </c>
      <c r="C47" s="129"/>
      <c r="D47" s="166">
        <v>22861</v>
      </c>
    </row>
    <row r="48" spans="1:5" ht="14" customHeight="1" x14ac:dyDescent="0.35">
      <c r="A48" s="159" t="s">
        <v>219</v>
      </c>
      <c r="B48" s="161">
        <v>45440</v>
      </c>
      <c r="C48" s="129"/>
      <c r="D48" s="166">
        <v>76000</v>
      </c>
      <c r="E48" s="44"/>
    </row>
    <row r="49" spans="1:6" ht="14" customHeight="1" x14ac:dyDescent="0.35">
      <c r="A49" s="160" t="s">
        <v>185</v>
      </c>
      <c r="B49" s="161">
        <v>45440</v>
      </c>
      <c r="C49" s="129"/>
      <c r="D49" s="166">
        <v>10242.5</v>
      </c>
    </row>
    <row r="50" spans="1:6" ht="14" customHeight="1" x14ac:dyDescent="0.35">
      <c r="A50" s="159" t="s">
        <v>220</v>
      </c>
      <c r="B50" s="161">
        <v>45454</v>
      </c>
      <c r="C50" s="129"/>
      <c r="D50" s="166">
        <v>5375</v>
      </c>
    </row>
    <row r="51" spans="1:6" ht="14" customHeight="1" x14ac:dyDescent="0.35">
      <c r="A51" s="159" t="s">
        <v>186</v>
      </c>
      <c r="B51" s="161">
        <v>45467</v>
      </c>
      <c r="C51" s="129"/>
      <c r="D51" s="166">
        <f>3830+870</f>
        <v>4700</v>
      </c>
    </row>
    <row r="52" spans="1:6" ht="14" customHeight="1" x14ac:dyDescent="0.35">
      <c r="A52" s="159" t="s">
        <v>187</v>
      </c>
      <c r="B52" s="161">
        <v>45469</v>
      </c>
      <c r="C52" s="129"/>
      <c r="D52" s="166">
        <v>11942.73</v>
      </c>
    </row>
    <row r="53" spans="1:6" ht="14" customHeight="1" x14ac:dyDescent="0.35">
      <c r="A53" s="159" t="s">
        <v>191</v>
      </c>
      <c r="B53" s="162">
        <v>45488</v>
      </c>
      <c r="C53" s="128"/>
      <c r="D53" s="167">
        <v>70000</v>
      </c>
    </row>
    <row r="54" spans="1:6" ht="14" customHeight="1" x14ac:dyDescent="0.35">
      <c r="A54" s="164" t="s">
        <v>221</v>
      </c>
      <c r="B54" s="161">
        <v>45488</v>
      </c>
      <c r="C54" s="129"/>
      <c r="D54" s="166">
        <v>1243</v>
      </c>
    </row>
    <row r="55" spans="1:6" ht="14" customHeight="1" x14ac:dyDescent="0.35">
      <c r="A55" s="159" t="s">
        <v>189</v>
      </c>
      <c r="B55" s="161">
        <v>45488</v>
      </c>
      <c r="C55" s="129"/>
      <c r="D55" s="166">
        <v>870</v>
      </c>
    </row>
    <row r="56" spans="1:6" ht="14" customHeight="1" x14ac:dyDescent="0.35">
      <c r="A56" s="159" t="s">
        <v>190</v>
      </c>
      <c r="B56" s="161">
        <v>45489</v>
      </c>
      <c r="C56" s="129"/>
      <c r="D56" s="166">
        <v>280000</v>
      </c>
    </row>
    <row r="57" spans="1:6" ht="14" customHeight="1" x14ac:dyDescent="0.35">
      <c r="A57" s="159" t="s">
        <v>192</v>
      </c>
      <c r="B57" s="161">
        <v>45496</v>
      </c>
      <c r="C57" s="129"/>
      <c r="D57" s="166">
        <v>26459.95</v>
      </c>
    </row>
    <row r="58" spans="1:6" ht="14" customHeight="1" x14ac:dyDescent="0.35">
      <c r="A58" s="159" t="s">
        <v>194</v>
      </c>
      <c r="B58" s="161">
        <v>45509</v>
      </c>
      <c r="C58" s="129"/>
      <c r="D58" s="166">
        <v>7500</v>
      </c>
    </row>
    <row r="59" spans="1:6" ht="14" customHeight="1" x14ac:dyDescent="0.35">
      <c r="A59" s="159" t="s">
        <v>196</v>
      </c>
      <c r="B59" s="161">
        <v>45531</v>
      </c>
      <c r="C59" s="129"/>
      <c r="D59" s="166">
        <v>1500</v>
      </c>
    </row>
    <row r="60" spans="1:6" ht="14" customHeight="1" x14ac:dyDescent="0.35">
      <c r="A60" s="159" t="s">
        <v>197</v>
      </c>
      <c r="B60" s="161">
        <v>45532</v>
      </c>
      <c r="C60" s="128"/>
      <c r="D60" s="166">
        <v>10242.5</v>
      </c>
    </row>
    <row r="61" spans="1:6" ht="14" customHeight="1" x14ac:dyDescent="0.35">
      <c r="A61" s="160" t="s">
        <v>198</v>
      </c>
      <c r="B61" s="161">
        <v>45534</v>
      </c>
      <c r="C61" s="128"/>
      <c r="D61" s="166">
        <v>5914.95</v>
      </c>
    </row>
    <row r="62" spans="1:6" ht="14" customHeight="1" x14ac:dyDescent="0.35">
      <c r="A62" s="159" t="s">
        <v>222</v>
      </c>
      <c r="B62" s="161">
        <v>45548</v>
      </c>
      <c r="C62" s="128"/>
      <c r="D62" s="166">
        <v>122480</v>
      </c>
    </row>
    <row r="63" spans="1:6" s="172" customFormat="1" ht="34" customHeight="1" x14ac:dyDescent="0.35">
      <c r="A63" s="159" t="s">
        <v>285</v>
      </c>
      <c r="B63" s="161">
        <v>45551</v>
      </c>
      <c r="D63" s="159">
        <v>21450</v>
      </c>
      <c r="E63" s="159">
        <f>7*1200+9*1450</f>
        <v>21450</v>
      </c>
      <c r="F63" s="159">
        <f>E63</f>
        <v>21450</v>
      </c>
    </row>
    <row r="64" spans="1:6" ht="14" customHeight="1" x14ac:dyDescent="0.35">
      <c r="A64" s="159" t="s">
        <v>223</v>
      </c>
      <c r="B64" s="161">
        <v>45566</v>
      </c>
      <c r="C64" s="128"/>
      <c r="D64" s="166">
        <v>1350</v>
      </c>
    </row>
    <row r="65" spans="1:4" ht="14" customHeight="1" x14ac:dyDescent="0.35">
      <c r="A65" s="159" t="s">
        <v>199</v>
      </c>
      <c r="B65" s="161">
        <v>45566</v>
      </c>
      <c r="C65" s="128"/>
      <c r="D65" s="166">
        <v>17200</v>
      </c>
    </row>
    <row r="66" spans="1:4" ht="14" customHeight="1" x14ac:dyDescent="0.35">
      <c r="A66" s="159" t="s">
        <v>224</v>
      </c>
      <c r="B66" s="161">
        <v>45595</v>
      </c>
      <c r="C66" s="128"/>
      <c r="D66" s="166">
        <v>5200</v>
      </c>
    </row>
    <row r="67" spans="1:4" ht="14" customHeight="1" x14ac:dyDescent="0.35">
      <c r="A67" s="159" t="s">
        <v>225</v>
      </c>
      <c r="B67" s="161">
        <v>45597</v>
      </c>
      <c r="C67" s="128"/>
      <c r="D67" s="166">
        <v>28236</v>
      </c>
    </row>
    <row r="68" spans="1:4" ht="14" customHeight="1" x14ac:dyDescent="0.35">
      <c r="A68" s="159" t="s">
        <v>226</v>
      </c>
      <c r="B68" s="161">
        <v>45597</v>
      </c>
      <c r="C68" s="128"/>
      <c r="D68" s="166">
        <v>6809.05</v>
      </c>
    </row>
    <row r="69" spans="1:4" ht="14" customHeight="1" x14ac:dyDescent="0.35">
      <c r="A69" s="159" t="s">
        <v>201</v>
      </c>
      <c r="B69" s="161">
        <v>45597</v>
      </c>
      <c r="C69" s="128"/>
      <c r="D69" s="166">
        <v>14418.1</v>
      </c>
    </row>
    <row r="70" spans="1:4" ht="14" customHeight="1" x14ac:dyDescent="0.35">
      <c r="A70" s="159" t="s">
        <v>201</v>
      </c>
      <c r="B70" s="161">
        <v>45597</v>
      </c>
      <c r="C70" s="128"/>
      <c r="D70" s="166">
        <v>14418.1</v>
      </c>
    </row>
    <row r="71" spans="1:4" ht="14" customHeight="1" x14ac:dyDescent="0.35">
      <c r="A71" s="159" t="s">
        <v>202</v>
      </c>
      <c r="B71" s="161">
        <v>45614</v>
      </c>
      <c r="C71" s="128"/>
      <c r="D71" s="166">
        <v>1004</v>
      </c>
    </row>
    <row r="72" spans="1:4" ht="14" customHeight="1" x14ac:dyDescent="0.35">
      <c r="A72" s="159" t="s">
        <v>227</v>
      </c>
      <c r="B72" s="161">
        <v>45616</v>
      </c>
      <c r="C72" s="128"/>
      <c r="D72" s="166">
        <v>9800</v>
      </c>
    </row>
    <row r="73" spans="1:4" ht="14" customHeight="1" x14ac:dyDescent="0.35">
      <c r="A73" s="159" t="s">
        <v>203</v>
      </c>
      <c r="B73" s="161">
        <v>45630</v>
      </c>
      <c r="C73" s="128"/>
      <c r="D73" s="166">
        <v>932</v>
      </c>
    </row>
    <row r="74" spans="1:4" ht="14" customHeight="1" x14ac:dyDescent="0.35">
      <c r="A74" s="159" t="s">
        <v>204</v>
      </c>
      <c r="B74" s="161">
        <v>45631</v>
      </c>
      <c r="C74" s="128"/>
      <c r="D74" s="166">
        <v>550</v>
      </c>
    </row>
    <row r="75" spans="1:4" ht="14" customHeight="1" x14ac:dyDescent="0.35">
      <c r="A75" s="159" t="s">
        <v>205</v>
      </c>
      <c r="B75" s="161">
        <v>45635</v>
      </c>
      <c r="C75" s="128"/>
      <c r="D75" s="166">
        <v>8837.5</v>
      </c>
    </row>
    <row r="76" spans="1:4" ht="14" customHeight="1" x14ac:dyDescent="0.35">
      <c r="A76" s="159" t="s">
        <v>206</v>
      </c>
      <c r="B76" s="161">
        <v>45635</v>
      </c>
      <c r="C76" s="128"/>
      <c r="D76" s="166">
        <v>30065.5</v>
      </c>
    </row>
    <row r="77" spans="1:4" ht="14" customHeight="1" x14ac:dyDescent="0.35">
      <c r="A77" s="159" t="s">
        <v>207</v>
      </c>
      <c r="B77" s="161">
        <v>45637</v>
      </c>
      <c r="C77" s="128"/>
      <c r="D77" s="166">
        <v>1831.5</v>
      </c>
    </row>
    <row r="78" spans="1:4" ht="14" customHeight="1" x14ac:dyDescent="0.35">
      <c r="A78" s="159" t="s">
        <v>208</v>
      </c>
      <c r="B78" s="161">
        <v>45638</v>
      </c>
      <c r="C78" s="128"/>
      <c r="D78" s="166">
        <v>2518.75</v>
      </c>
    </row>
    <row r="79" spans="1:4" ht="14" customHeight="1" x14ac:dyDescent="0.35">
      <c r="A79" s="159" t="s">
        <v>228</v>
      </c>
      <c r="B79" s="161">
        <v>45638</v>
      </c>
      <c r="C79" s="128"/>
      <c r="D79" s="166">
        <v>3588.2000000000003</v>
      </c>
    </row>
    <row r="80" spans="1:4" ht="14" customHeight="1" x14ac:dyDescent="0.35">
      <c r="A80" s="159" t="s">
        <v>229</v>
      </c>
      <c r="B80" s="161">
        <v>45650</v>
      </c>
      <c r="C80" s="128"/>
      <c r="D80" s="166">
        <v>3259.47</v>
      </c>
    </row>
    <row r="81" spans="1:4" ht="14" customHeight="1" x14ac:dyDescent="0.35">
      <c r="A81" s="159" t="s">
        <v>210</v>
      </c>
      <c r="B81" s="161">
        <v>45652</v>
      </c>
      <c r="C81" s="128"/>
      <c r="D81" s="166">
        <v>1220.25</v>
      </c>
    </row>
    <row r="82" spans="1:4" ht="14" customHeight="1" x14ac:dyDescent="0.35">
      <c r="A82" s="159" t="s">
        <v>211</v>
      </c>
      <c r="B82" s="161">
        <v>45652</v>
      </c>
      <c r="C82" s="128"/>
      <c r="D82" s="166">
        <v>2500</v>
      </c>
    </row>
    <row r="83" spans="1:4" ht="14" customHeight="1" x14ac:dyDescent="0.35">
      <c r="A83" s="159"/>
      <c r="B83" s="161"/>
      <c r="C83" s="128"/>
      <c r="D83" s="166"/>
    </row>
    <row r="84" spans="1:4" ht="14" customHeight="1" x14ac:dyDescent="0.35">
      <c r="A84" s="128"/>
      <c r="B84" s="128"/>
      <c r="C84" s="128"/>
      <c r="D84" s="168"/>
    </row>
    <row r="85" spans="1:4" ht="14" customHeight="1" x14ac:dyDescent="0.35">
      <c r="A85" s="128"/>
      <c r="B85" s="128"/>
      <c r="C85" s="128"/>
      <c r="D85" s="141"/>
    </row>
    <row r="86" spans="1:4" ht="14" hidden="1" customHeight="1" x14ac:dyDescent="0.35">
      <c r="A86" s="128"/>
      <c r="B86" s="128"/>
      <c r="C86" s="128"/>
      <c r="D86" s="141"/>
    </row>
    <row r="87" spans="1:4" ht="14" hidden="1" customHeight="1" x14ac:dyDescent="0.35">
      <c r="A87" s="128"/>
      <c r="B87" s="128"/>
      <c r="C87" s="128"/>
      <c r="D87" s="141"/>
    </row>
    <row r="88" spans="1:4" ht="14" hidden="1" customHeight="1" x14ac:dyDescent="0.35">
      <c r="A88" s="128"/>
      <c r="B88" s="128"/>
      <c r="C88" s="128"/>
      <c r="D88" s="141"/>
    </row>
    <row r="89" spans="1:4" ht="14" hidden="1" customHeight="1" x14ac:dyDescent="0.35">
      <c r="A89" s="128"/>
      <c r="B89" s="128"/>
      <c r="C89" s="128"/>
      <c r="D89" s="141"/>
    </row>
    <row r="90" spans="1:4" ht="14" hidden="1" customHeight="1" x14ac:dyDescent="0.35">
      <c r="A90" s="128"/>
      <c r="B90" s="128"/>
      <c r="C90" s="128"/>
      <c r="D90" s="142"/>
    </row>
    <row r="91" spans="1:4" ht="14" hidden="1" customHeight="1" x14ac:dyDescent="0.35">
      <c r="A91" s="128"/>
      <c r="B91" s="128"/>
      <c r="C91" s="128"/>
      <c r="D91" s="141"/>
    </row>
    <row r="92" spans="1:4" ht="14" hidden="1" customHeight="1" x14ac:dyDescent="0.35">
      <c r="A92" s="128"/>
      <c r="B92" s="128"/>
      <c r="C92" s="128"/>
      <c r="D92" s="141"/>
    </row>
    <row r="93" spans="1:4" ht="14" hidden="1" customHeight="1" x14ac:dyDescent="0.35">
      <c r="A93" s="128"/>
      <c r="B93" s="128"/>
      <c r="C93" s="128"/>
      <c r="D93" s="142"/>
    </row>
    <row r="94" spans="1:4" ht="14" hidden="1" customHeight="1" x14ac:dyDescent="0.35">
      <c r="A94" s="128"/>
      <c r="B94" s="128"/>
      <c r="C94" s="128"/>
      <c r="D94" s="140"/>
    </row>
    <row r="95" spans="1:4" ht="14" hidden="1" customHeight="1" x14ac:dyDescent="0.35">
      <c r="A95" s="128"/>
      <c r="B95" s="138"/>
      <c r="C95" s="138"/>
      <c r="D95" s="143"/>
    </row>
    <row r="96" spans="1:4" ht="14" hidden="1" customHeight="1" x14ac:dyDescent="0.35">
      <c r="A96" s="134"/>
      <c r="B96" s="138"/>
      <c r="C96" s="138"/>
      <c r="D96" s="143"/>
    </row>
    <row r="97" spans="1:4" ht="14" hidden="1" customHeight="1" x14ac:dyDescent="0.35">
      <c r="A97" s="134"/>
      <c r="B97" s="138"/>
      <c r="C97" s="138"/>
      <c r="D97" s="143"/>
    </row>
    <row r="98" spans="1:4" ht="14" hidden="1" customHeight="1" x14ac:dyDescent="0.35">
      <c r="A98" s="134"/>
      <c r="B98" s="138"/>
      <c r="C98" s="138"/>
      <c r="D98" s="143"/>
    </row>
    <row r="99" spans="1:4" ht="14" hidden="1" customHeight="1" x14ac:dyDescent="0.35">
      <c r="A99" s="134"/>
      <c r="B99" s="138"/>
      <c r="C99" s="138"/>
      <c r="D99" s="143"/>
    </row>
    <row r="100" spans="1:4" ht="14" hidden="1" customHeight="1" x14ac:dyDescent="0.35">
      <c r="A100" s="128"/>
      <c r="B100" s="128"/>
      <c r="C100" s="128"/>
      <c r="D100" s="140"/>
    </row>
    <row r="101" spans="1:4" ht="14" hidden="1" customHeight="1" x14ac:dyDescent="0.35">
      <c r="A101" s="135"/>
      <c r="B101" s="135"/>
      <c r="C101" s="135"/>
      <c r="D101" s="144"/>
    </row>
    <row r="102" spans="1:4" ht="14" hidden="1" customHeight="1" x14ac:dyDescent="0.35">
      <c r="A102" s="136"/>
      <c r="B102" s="135"/>
      <c r="C102" s="135"/>
      <c r="D102" s="144"/>
    </row>
    <row r="103" spans="1:4" ht="14" hidden="1" customHeight="1" x14ac:dyDescent="0.35">
      <c r="A103" s="134"/>
      <c r="B103" s="138"/>
      <c r="C103" s="138"/>
      <c r="D103" s="143"/>
    </row>
    <row r="104" spans="1:4" ht="14" hidden="1" customHeight="1" x14ac:dyDescent="0.35">
      <c r="A104" s="128"/>
      <c r="B104" s="128"/>
      <c r="C104" s="128"/>
      <c r="D104" s="140"/>
    </row>
    <row r="105" spans="1:4" ht="14" hidden="1" customHeight="1" x14ac:dyDescent="0.35">
      <c r="A105" s="128"/>
      <c r="B105" s="128"/>
      <c r="C105" s="128"/>
      <c r="D105" s="140"/>
    </row>
    <row r="106" spans="1:4" ht="14" hidden="1" customHeight="1" x14ac:dyDescent="0.35">
      <c r="A106" s="134"/>
      <c r="B106" s="138"/>
      <c r="C106" s="138"/>
      <c r="D106" s="143"/>
    </row>
    <row r="107" spans="1:4" ht="14" hidden="1" customHeight="1" x14ac:dyDescent="0.35">
      <c r="A107" s="137"/>
      <c r="B107" s="137"/>
      <c r="C107" s="137"/>
      <c r="D107" s="140"/>
    </row>
    <row r="108" spans="1:4" ht="14" hidden="1" customHeight="1" x14ac:dyDescent="0.35">
      <c r="A108" s="128"/>
      <c r="B108" s="128"/>
      <c r="C108" s="128"/>
      <c r="D108" s="140"/>
    </row>
    <row r="109" spans="1:4" ht="14" hidden="1" customHeight="1" x14ac:dyDescent="0.35">
      <c r="A109" s="136"/>
      <c r="B109" s="135"/>
      <c r="C109" s="135"/>
      <c r="D109" s="144"/>
    </row>
    <row r="110" spans="1:4" ht="14" hidden="1" customHeight="1" x14ac:dyDescent="0.35">
      <c r="A110" s="134"/>
      <c r="B110" s="138"/>
      <c r="C110" s="138"/>
      <c r="D110" s="143"/>
    </row>
    <row r="111" spans="1:4" ht="14" hidden="1" customHeight="1" x14ac:dyDescent="0.35">
      <c r="A111" s="134"/>
      <c r="B111" s="138"/>
      <c r="C111" s="138"/>
      <c r="D111" s="143"/>
    </row>
    <row r="112" spans="1:4" ht="15.5" hidden="1" x14ac:dyDescent="0.35">
      <c r="A112" s="16"/>
      <c r="B112" s="16"/>
      <c r="C112" s="16"/>
      <c r="D112" s="52"/>
    </row>
    <row r="113" spans="1:4" ht="15.5" x14ac:dyDescent="0.35">
      <c r="A113" s="17" t="s">
        <v>12</v>
      </c>
      <c r="B113" s="17"/>
      <c r="C113" s="21">
        <v>362313.2</v>
      </c>
      <c r="D113" s="52">
        <f>SUM(D34:D85)</f>
        <v>999243.76499999978</v>
      </c>
    </row>
    <row r="114" spans="1:4" ht="15.5" x14ac:dyDescent="0.35">
      <c r="A114" s="17" t="s">
        <v>171</v>
      </c>
      <c r="B114" s="22"/>
      <c r="C114" s="22"/>
      <c r="D114" s="55">
        <f>(C30+C31+C32)-D113</f>
        <v>-155149.24740410957</v>
      </c>
    </row>
    <row r="115" spans="1:4" ht="15.5" x14ac:dyDescent="0.35">
      <c r="A115" s="186" t="s">
        <v>169</v>
      </c>
      <c r="B115" s="186"/>
      <c r="C115" s="186"/>
      <c r="D115" s="57">
        <f>D113</f>
        <v>999243.76499999978</v>
      </c>
    </row>
    <row r="116" spans="1:4" ht="15.5" x14ac:dyDescent="0.35">
      <c r="A116" s="186" t="s">
        <v>35</v>
      </c>
      <c r="B116" s="186"/>
      <c r="C116" s="186"/>
      <c r="D116" s="186"/>
    </row>
    <row r="117" spans="1:4" ht="15.5" x14ac:dyDescent="0.35">
      <c r="A117" s="23"/>
      <c r="B117" s="22"/>
      <c r="C117" s="22"/>
      <c r="D117" s="22"/>
    </row>
    <row r="118" spans="1:4" ht="15.5" x14ac:dyDescent="0.35">
      <c r="A118" s="26" t="s">
        <v>13</v>
      </c>
      <c r="B118" s="22"/>
      <c r="C118" s="22"/>
      <c r="D118" s="22"/>
    </row>
    <row r="119" spans="1:4" ht="15.5" x14ac:dyDescent="0.35">
      <c r="A119" s="23"/>
      <c r="B119" s="22"/>
      <c r="C119" s="22"/>
      <c r="D119" s="22"/>
    </row>
    <row r="120" spans="1:4" ht="15.5" x14ac:dyDescent="0.35">
      <c r="A120" s="23" t="s">
        <v>18</v>
      </c>
      <c r="B120" s="22"/>
      <c r="C120" s="22" t="s">
        <v>22</v>
      </c>
      <c r="D120" s="22"/>
    </row>
    <row r="121" spans="1:4" ht="15.5" hidden="1" x14ac:dyDescent="0.35">
      <c r="A121" s="23"/>
      <c r="B121" s="22"/>
      <c r="C121" s="22"/>
      <c r="D121" s="22"/>
    </row>
    <row r="122" spans="1:4" ht="31" hidden="1" x14ac:dyDescent="0.35">
      <c r="A122" s="23" t="s">
        <v>45</v>
      </c>
      <c r="B122" s="22"/>
      <c r="C122" s="22" t="s">
        <v>46</v>
      </c>
      <c r="D122" s="22"/>
    </row>
    <row r="123" spans="1:4" ht="15.5" hidden="1" x14ac:dyDescent="0.35">
      <c r="A123" s="24"/>
      <c r="B123" s="24"/>
      <c r="C123" s="24"/>
      <c r="D123" s="24"/>
    </row>
    <row r="124" spans="1:4" ht="15.5" hidden="1" x14ac:dyDescent="0.35">
      <c r="A124" s="23" t="s">
        <v>24</v>
      </c>
      <c r="B124" s="24"/>
      <c r="C124" s="24"/>
      <c r="D124" s="24"/>
    </row>
    <row r="125" spans="1:4" ht="15.5" x14ac:dyDescent="0.35">
      <c r="A125" s="24"/>
      <c r="B125" s="24"/>
      <c r="C125" s="24"/>
      <c r="D125" s="24"/>
    </row>
    <row r="126" spans="1:4" ht="31" x14ac:dyDescent="0.35">
      <c r="A126" s="23" t="s">
        <v>170</v>
      </c>
      <c r="B126" s="24"/>
      <c r="C126" s="22" t="s">
        <v>312</v>
      </c>
      <c r="D126" s="24"/>
    </row>
    <row r="127" spans="1:4" ht="15.5" x14ac:dyDescent="0.35">
      <c r="A127" s="24"/>
      <c r="B127" s="24"/>
      <c r="C127" s="24"/>
      <c r="D127" s="24"/>
    </row>
  </sheetData>
  <mergeCells count="14">
    <mergeCell ref="A116:D116"/>
    <mergeCell ref="B11:D11"/>
    <mergeCell ref="B12:D12"/>
    <mergeCell ref="B13:D13"/>
    <mergeCell ref="A14:D14"/>
    <mergeCell ref="A16:D16"/>
    <mergeCell ref="A115:C115"/>
    <mergeCell ref="A18:D18"/>
    <mergeCell ref="B10:D10"/>
    <mergeCell ref="A4:D4"/>
    <mergeCell ref="A7:B7"/>
    <mergeCell ref="C7:D7"/>
    <mergeCell ref="B8:D8"/>
    <mergeCell ref="A9:C9"/>
  </mergeCells>
  <pageMargins left="0.59055118110236227" right="0.39370078740157483" top="0.39370078740157483" bottom="0.39370078740157483" header="0.31496062992125984" footer="0.31496062992125984"/>
  <pageSetup paperSize="9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39A5-C4FF-4DED-882A-C631DDD413BC}">
  <sheetPr>
    <pageSetUpPr fitToPage="1"/>
  </sheetPr>
  <dimension ref="A1:H211"/>
  <sheetViews>
    <sheetView tabSelected="1" topLeftCell="A51" zoomScale="85" zoomScaleNormal="85" workbookViewId="0">
      <selection activeCell="A211" sqref="A211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5" width="0" style="45" hidden="1" customWidth="1"/>
    <col min="6" max="7" width="0" hidden="1" customWidth="1"/>
  </cols>
  <sheetData>
    <row r="1" spans="1:4" x14ac:dyDescent="0.35">
      <c r="A1" s="1" t="s">
        <v>142</v>
      </c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70.25" customHeight="1" x14ac:dyDescent="0.35">
      <c r="A4" s="198" t="s">
        <v>168</v>
      </c>
      <c r="B4" s="198"/>
      <c r="C4" s="198"/>
      <c r="D4" s="198"/>
    </row>
    <row r="5" spans="1:4" ht="15.5" x14ac:dyDescent="0.35">
      <c r="A5" s="4" t="s">
        <v>25</v>
      </c>
      <c r="B5" s="5"/>
      <c r="C5" s="6"/>
      <c r="D5" s="6" t="s">
        <v>167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86" t="s">
        <v>3</v>
      </c>
      <c r="B7" s="186"/>
      <c r="C7" s="201" t="s">
        <v>47</v>
      </c>
      <c r="D7" s="201"/>
    </row>
    <row r="8" spans="1:4" ht="15.5" x14ac:dyDescent="0.35">
      <c r="A8" s="13" t="s">
        <v>28</v>
      </c>
      <c r="B8" s="199" t="s">
        <v>231</v>
      </c>
      <c r="C8" s="199"/>
      <c r="D8" s="199"/>
    </row>
    <row r="9" spans="1:4" ht="15.5" x14ac:dyDescent="0.35">
      <c r="A9" s="186" t="s">
        <v>232</v>
      </c>
      <c r="B9" s="186"/>
      <c r="C9" s="186"/>
      <c r="D9" s="14"/>
    </row>
    <row r="10" spans="1:4" ht="15.5" x14ac:dyDescent="0.35">
      <c r="A10" s="11" t="s">
        <v>4</v>
      </c>
      <c r="B10" s="187" t="s">
        <v>5</v>
      </c>
      <c r="C10" s="187"/>
      <c r="D10" s="187"/>
    </row>
    <row r="11" spans="1:4" ht="15.5" x14ac:dyDescent="0.35">
      <c r="A11" s="11" t="s">
        <v>16</v>
      </c>
      <c r="B11" s="187" t="s">
        <v>6</v>
      </c>
      <c r="C11" s="187"/>
      <c r="D11" s="187"/>
    </row>
    <row r="12" spans="1:4" ht="16.25" customHeight="1" x14ac:dyDescent="0.35">
      <c r="A12" s="13" t="s">
        <v>27</v>
      </c>
      <c r="B12" s="187" t="s">
        <v>73</v>
      </c>
      <c r="C12" s="187"/>
      <c r="D12" s="187"/>
    </row>
    <row r="13" spans="1:4" ht="15.5" x14ac:dyDescent="0.35">
      <c r="A13" s="13" t="s">
        <v>17</v>
      </c>
      <c r="B13" s="187" t="s">
        <v>19</v>
      </c>
      <c r="C13" s="187"/>
      <c r="D13" s="187"/>
    </row>
    <row r="14" spans="1:4" ht="15.5" x14ac:dyDescent="0.35">
      <c r="A14" s="186" t="s">
        <v>7</v>
      </c>
      <c r="B14" s="186"/>
      <c r="C14" s="186"/>
      <c r="D14" s="186"/>
    </row>
    <row r="15" spans="1:4" ht="7.75" customHeight="1" x14ac:dyDescent="0.35">
      <c r="A15" s="13"/>
      <c r="B15" s="13"/>
      <c r="C15" s="13"/>
      <c r="D15" s="13"/>
    </row>
    <row r="16" spans="1:4" ht="79.25" customHeight="1" x14ac:dyDescent="0.35">
      <c r="A16" s="200" t="s">
        <v>245</v>
      </c>
      <c r="B16" s="200"/>
      <c r="C16" s="200"/>
      <c r="D16" s="200"/>
    </row>
    <row r="17" spans="1:5" ht="34.5" x14ac:dyDescent="0.35">
      <c r="A17" s="27" t="s">
        <v>8</v>
      </c>
      <c r="B17" s="27" t="s">
        <v>14</v>
      </c>
      <c r="C17" s="27" t="s">
        <v>9</v>
      </c>
      <c r="D17" s="27" t="s">
        <v>15</v>
      </c>
    </row>
    <row r="18" spans="1:5" s="3" customFormat="1" ht="14.4" hidden="1" customHeight="1" x14ac:dyDescent="0.35">
      <c r="A18" s="203" t="s">
        <v>89</v>
      </c>
      <c r="B18" s="203"/>
      <c r="C18" s="203"/>
      <c r="D18" s="204"/>
    </row>
    <row r="19" spans="1:5" s="3" customFormat="1" ht="14.4" hidden="1" customHeight="1" x14ac:dyDescent="0.35">
      <c r="A19" s="16" t="s">
        <v>86</v>
      </c>
      <c r="B19" s="116"/>
      <c r="C19" s="116"/>
      <c r="D19" s="110">
        <v>10158892.82</v>
      </c>
    </row>
    <row r="20" spans="1:5" s="3" customFormat="1" ht="14.4" hidden="1" customHeight="1" x14ac:dyDescent="0.35">
      <c r="A20" s="16" t="s">
        <v>10</v>
      </c>
      <c r="B20" s="16"/>
      <c r="C20" s="16"/>
      <c r="D20" s="110">
        <f>[5]Лист_1!$E$234</f>
        <v>1736533.24</v>
      </c>
    </row>
    <row r="21" spans="1:5" s="3" customFormat="1" ht="14.4" hidden="1" customHeight="1" x14ac:dyDescent="0.35">
      <c r="A21" s="16" t="s">
        <v>11</v>
      </c>
      <c r="B21" s="16"/>
      <c r="C21" s="16"/>
      <c r="D21" s="110">
        <f>[5]Лист_1!$AF$234</f>
        <v>1690107.63</v>
      </c>
    </row>
    <row r="22" spans="1:5" s="3" customFormat="1" ht="14.4" hidden="1" customHeight="1" x14ac:dyDescent="0.35">
      <c r="A22" s="16" t="s">
        <v>87</v>
      </c>
      <c r="B22" s="16"/>
      <c r="C22" s="18"/>
      <c r="D22" s="110">
        <f>[5]Лист_1!$J$234</f>
        <v>1637166.69</v>
      </c>
    </row>
    <row r="23" spans="1:5" s="3" customFormat="1" ht="14.4" hidden="1" customHeight="1" x14ac:dyDescent="0.35">
      <c r="A23" s="16" t="s">
        <v>82</v>
      </c>
      <c r="B23" s="16"/>
      <c r="C23" s="18"/>
      <c r="D23" s="110">
        <f>[5]Лист_1!$L$234</f>
        <v>1683592.3</v>
      </c>
    </row>
    <row r="24" spans="1:5" s="3" customFormat="1" ht="14.4" hidden="1" customHeight="1" x14ac:dyDescent="0.35">
      <c r="A24" s="16" t="s">
        <v>92</v>
      </c>
      <c r="B24" s="16"/>
      <c r="C24" s="18"/>
      <c r="D24" s="110">
        <v>1500000</v>
      </c>
    </row>
    <row r="25" spans="1:5" s="3" customFormat="1" ht="14.4" hidden="1" customHeight="1" x14ac:dyDescent="0.35">
      <c r="A25" s="16" t="s">
        <v>83</v>
      </c>
      <c r="B25" s="16"/>
      <c r="C25" s="16"/>
      <c r="D25" s="110"/>
    </row>
    <row r="26" spans="1:5" s="3" customFormat="1" ht="14.4" hidden="1" customHeight="1" x14ac:dyDescent="0.35">
      <c r="A26" s="16" t="s">
        <v>85</v>
      </c>
      <c r="B26" s="16"/>
      <c r="C26" s="16"/>
      <c r="D26" s="110">
        <v>10826296.859999999</v>
      </c>
    </row>
    <row r="27" spans="1:5" ht="77.5" x14ac:dyDescent="0.35">
      <c r="A27" s="15" t="s">
        <v>8</v>
      </c>
      <c r="B27" s="15" t="s">
        <v>14</v>
      </c>
      <c r="C27" s="15" t="s">
        <v>26</v>
      </c>
      <c r="D27" s="15" t="s">
        <v>21</v>
      </c>
    </row>
    <row r="28" spans="1:5" ht="15.5" x14ac:dyDescent="0.35">
      <c r="A28" s="16" t="s">
        <v>71</v>
      </c>
      <c r="B28" s="16"/>
      <c r="C28" s="18">
        <v>-95917.509250000003</v>
      </c>
      <c r="D28" s="87"/>
    </row>
    <row r="29" spans="1:5" s="3" customFormat="1" ht="30.65" customHeight="1" x14ac:dyDescent="0.35">
      <c r="A29" s="16" t="s">
        <v>214</v>
      </c>
      <c r="B29" s="15"/>
      <c r="C29" s="18">
        <v>123600</v>
      </c>
      <c r="D29" s="93"/>
      <c r="E29" s="46"/>
    </row>
    <row r="30" spans="1:5" s="3" customFormat="1" ht="30.65" customHeight="1" x14ac:dyDescent="0.35">
      <c r="A30" s="16" t="s">
        <v>233</v>
      </c>
      <c r="B30" s="15"/>
      <c r="C30" s="18">
        <v>695852.68182387471</v>
      </c>
      <c r="D30" s="93"/>
      <c r="E30" s="46"/>
    </row>
    <row r="31" spans="1:5" ht="15.5" x14ac:dyDescent="0.35">
      <c r="A31" s="17" t="s">
        <v>55</v>
      </c>
      <c r="B31" s="16"/>
      <c r="C31" s="19"/>
      <c r="D31" s="94"/>
    </row>
    <row r="32" spans="1:5" ht="16.5" customHeight="1" x14ac:dyDescent="0.35">
      <c r="A32" s="159" t="s">
        <v>222</v>
      </c>
      <c r="B32" s="161">
        <v>45302</v>
      </c>
      <c r="C32" s="16"/>
      <c r="D32" s="159">
        <v>110440</v>
      </c>
    </row>
    <row r="33" spans="1:4" ht="16.5" customHeight="1" x14ac:dyDescent="0.35">
      <c r="A33" s="159" t="s">
        <v>234</v>
      </c>
      <c r="B33" s="161">
        <v>45307</v>
      </c>
      <c r="C33" s="16"/>
      <c r="D33" s="159">
        <v>1500</v>
      </c>
    </row>
    <row r="34" spans="1:4" ht="16.5" customHeight="1" x14ac:dyDescent="0.35">
      <c r="A34" s="159" t="s">
        <v>215</v>
      </c>
      <c r="B34" s="161">
        <v>45313</v>
      </c>
      <c r="C34" s="16"/>
      <c r="D34" s="159">
        <v>12460</v>
      </c>
    </row>
    <row r="35" spans="1:4" ht="16.5" customHeight="1" x14ac:dyDescent="0.35">
      <c r="A35" s="159" t="s">
        <v>235</v>
      </c>
      <c r="B35" s="161">
        <v>45358</v>
      </c>
      <c r="C35" s="16"/>
      <c r="D35" s="159">
        <v>6503.125</v>
      </c>
    </row>
    <row r="36" spans="1:4" ht="16.5" customHeight="1" x14ac:dyDescent="0.35">
      <c r="A36" s="160" t="s">
        <v>209</v>
      </c>
      <c r="B36" s="161">
        <v>45372</v>
      </c>
      <c r="C36" s="16"/>
      <c r="D36" s="159">
        <v>1807.87</v>
      </c>
    </row>
    <row r="37" spans="1:4" ht="16.5" customHeight="1" x14ac:dyDescent="0.35">
      <c r="A37" s="159" t="s">
        <v>236</v>
      </c>
      <c r="B37" s="161">
        <v>45397</v>
      </c>
      <c r="C37" s="16"/>
      <c r="D37" s="159">
        <v>3655</v>
      </c>
    </row>
    <row r="38" spans="1:4" ht="16.5" customHeight="1" x14ac:dyDescent="0.35">
      <c r="A38" s="159" t="s">
        <v>237</v>
      </c>
      <c r="B38" s="161">
        <v>45398</v>
      </c>
      <c r="C38" s="16"/>
      <c r="D38" s="159">
        <v>29504.400000000001</v>
      </c>
    </row>
    <row r="39" spans="1:4" ht="16.5" customHeight="1" x14ac:dyDescent="0.35">
      <c r="A39" s="159" t="s">
        <v>218</v>
      </c>
      <c r="B39" s="161">
        <v>45435</v>
      </c>
      <c r="C39" s="16"/>
      <c r="D39" s="159">
        <v>11290</v>
      </c>
    </row>
    <row r="40" spans="1:4" ht="16.5" customHeight="1" x14ac:dyDescent="0.35">
      <c r="A40" s="159" t="s">
        <v>185</v>
      </c>
      <c r="B40" s="161">
        <v>45440</v>
      </c>
      <c r="C40" s="16"/>
      <c r="D40" s="159">
        <v>10725</v>
      </c>
    </row>
    <row r="41" spans="1:4" ht="16.5" customHeight="1" x14ac:dyDescent="0.35">
      <c r="A41" s="159" t="s">
        <v>238</v>
      </c>
      <c r="B41" s="161">
        <v>45462</v>
      </c>
      <c r="C41" s="16"/>
      <c r="D41" s="159">
        <v>25000</v>
      </c>
    </row>
    <row r="42" spans="1:4" ht="16.5" customHeight="1" x14ac:dyDescent="0.35">
      <c r="A42" s="159" t="s">
        <v>186</v>
      </c>
      <c r="B42" s="161">
        <v>45467</v>
      </c>
      <c r="C42" s="16"/>
      <c r="D42" s="159">
        <v>1695</v>
      </c>
    </row>
    <row r="43" spans="1:4" ht="16.5" customHeight="1" x14ac:dyDescent="0.35">
      <c r="A43" s="159" t="s">
        <v>187</v>
      </c>
      <c r="B43" s="161">
        <v>45469</v>
      </c>
      <c r="C43" s="16"/>
      <c r="D43" s="159">
        <v>11942.73</v>
      </c>
    </row>
    <row r="44" spans="1:4" ht="16.5" customHeight="1" x14ac:dyDescent="0.35">
      <c r="A44" s="164" t="s">
        <v>221</v>
      </c>
      <c r="B44" s="161">
        <v>45488</v>
      </c>
      <c r="C44" s="16"/>
      <c r="D44" s="159">
        <v>1243</v>
      </c>
    </row>
    <row r="45" spans="1:4" ht="16.5" customHeight="1" x14ac:dyDescent="0.35">
      <c r="A45" s="159" t="s">
        <v>191</v>
      </c>
      <c r="B45" s="161">
        <v>45488</v>
      </c>
      <c r="C45" s="16"/>
      <c r="D45" s="159">
        <v>70000</v>
      </c>
    </row>
    <row r="46" spans="1:4" ht="16.5" customHeight="1" x14ac:dyDescent="0.35">
      <c r="A46" s="159" t="s">
        <v>189</v>
      </c>
      <c r="B46" s="161">
        <v>45488</v>
      </c>
      <c r="C46" s="16"/>
      <c r="D46" s="159">
        <v>870</v>
      </c>
    </row>
    <row r="47" spans="1:4" ht="16.5" customHeight="1" x14ac:dyDescent="0.35">
      <c r="A47" s="159" t="s">
        <v>194</v>
      </c>
      <c r="B47" s="161">
        <v>45509</v>
      </c>
      <c r="C47" s="16"/>
      <c r="D47" s="159">
        <v>7500</v>
      </c>
    </row>
    <row r="48" spans="1:4" ht="16.5" customHeight="1" x14ac:dyDescent="0.35">
      <c r="A48" s="159" t="s">
        <v>196</v>
      </c>
      <c r="B48" s="161">
        <v>45531</v>
      </c>
      <c r="C48" s="16"/>
      <c r="D48" s="159">
        <v>1500</v>
      </c>
    </row>
    <row r="49" spans="1:5" ht="16.5" customHeight="1" x14ac:dyDescent="0.35">
      <c r="A49" s="159" t="s">
        <v>197</v>
      </c>
      <c r="B49" s="161">
        <v>45532</v>
      </c>
      <c r="C49" s="16"/>
      <c r="D49" s="159">
        <v>10242.5</v>
      </c>
    </row>
    <row r="50" spans="1:5" ht="16.5" customHeight="1" x14ac:dyDescent="0.35">
      <c r="A50" s="159" t="s">
        <v>198</v>
      </c>
      <c r="B50" s="161">
        <v>45534</v>
      </c>
      <c r="C50" s="16"/>
      <c r="D50" s="159">
        <v>5914.95</v>
      </c>
    </row>
    <row r="51" spans="1:5" ht="16.5" customHeight="1" x14ac:dyDescent="0.35">
      <c r="A51" s="159" t="s">
        <v>199</v>
      </c>
      <c r="B51" s="161">
        <v>45566</v>
      </c>
      <c r="C51" s="16"/>
      <c r="D51" s="163">
        <v>17200</v>
      </c>
    </row>
    <row r="52" spans="1:5" ht="16.5" customHeight="1" x14ac:dyDescent="0.35">
      <c r="A52" s="159" t="s">
        <v>239</v>
      </c>
      <c r="B52" s="161">
        <v>45597</v>
      </c>
      <c r="C52" s="16"/>
      <c r="D52" s="159">
        <v>6809.05</v>
      </c>
    </row>
    <row r="53" spans="1:5" ht="16.5" customHeight="1" x14ac:dyDescent="0.35">
      <c r="A53" s="159" t="s">
        <v>201</v>
      </c>
      <c r="B53" s="161">
        <v>45597</v>
      </c>
      <c r="C53" s="16"/>
      <c r="D53" s="159">
        <v>14418.1</v>
      </c>
    </row>
    <row r="54" spans="1:5" ht="16.5" customHeight="1" x14ac:dyDescent="0.35">
      <c r="A54" s="159" t="s">
        <v>240</v>
      </c>
      <c r="B54" s="161">
        <v>45614</v>
      </c>
      <c r="C54" s="16"/>
      <c r="D54" s="159">
        <f>4016/4</f>
        <v>1004</v>
      </c>
    </row>
    <row r="55" spans="1:5" ht="16.5" customHeight="1" x14ac:dyDescent="0.35">
      <c r="A55" s="159" t="s">
        <v>203</v>
      </c>
      <c r="B55" s="161">
        <v>45630</v>
      </c>
      <c r="C55" s="16"/>
      <c r="D55" s="159">
        <v>932</v>
      </c>
      <c r="E55" s="44"/>
    </row>
    <row r="56" spans="1:5" ht="16.5" customHeight="1" x14ac:dyDescent="0.35">
      <c r="A56" s="159" t="s">
        <v>204</v>
      </c>
      <c r="B56" s="161">
        <v>45631</v>
      </c>
      <c r="C56" s="16"/>
      <c r="D56" s="159">
        <v>550</v>
      </c>
      <c r="E56" s="44"/>
    </row>
    <row r="57" spans="1:5" ht="16.5" customHeight="1" x14ac:dyDescent="0.35">
      <c r="A57" s="159" t="s">
        <v>205</v>
      </c>
      <c r="B57" s="161">
        <v>45635</v>
      </c>
      <c r="C57" s="16"/>
      <c r="D57" s="159">
        <v>8837.5</v>
      </c>
    </row>
    <row r="58" spans="1:5" ht="16.5" customHeight="1" x14ac:dyDescent="0.35">
      <c r="A58" s="159" t="s">
        <v>206</v>
      </c>
      <c r="B58" s="161">
        <v>45635</v>
      </c>
      <c r="C58" s="16"/>
      <c r="D58" s="159">
        <v>30065.5</v>
      </c>
    </row>
    <row r="59" spans="1:5" ht="16.5" customHeight="1" x14ac:dyDescent="0.35">
      <c r="A59" s="159" t="s">
        <v>208</v>
      </c>
      <c r="B59" s="161">
        <v>45638</v>
      </c>
      <c r="C59" s="16"/>
      <c r="D59" s="159">
        <v>9218.7474999999995</v>
      </c>
    </row>
    <row r="60" spans="1:5" ht="16.5" customHeight="1" x14ac:dyDescent="0.35">
      <c r="A60" s="159" t="s">
        <v>210</v>
      </c>
      <c r="B60" s="161">
        <v>45652</v>
      </c>
      <c r="C60" s="16"/>
      <c r="D60" s="159">
        <v>1220.25</v>
      </c>
    </row>
    <row r="61" spans="1:5" ht="16.5" customHeight="1" x14ac:dyDescent="0.35">
      <c r="A61" s="159" t="s">
        <v>211</v>
      </c>
      <c r="B61" s="161">
        <v>45652</v>
      </c>
      <c r="C61" s="16"/>
      <c r="D61" s="163">
        <v>2500</v>
      </c>
    </row>
    <row r="62" spans="1:5" ht="16.5" customHeight="1" x14ac:dyDescent="0.35">
      <c r="A62" s="30" t="s">
        <v>241</v>
      </c>
      <c r="B62" s="30"/>
      <c r="C62" s="30"/>
      <c r="D62" s="170"/>
    </row>
    <row r="63" spans="1:5" ht="16.5" customHeight="1" x14ac:dyDescent="0.35">
      <c r="A63" s="16"/>
      <c r="B63" s="16"/>
      <c r="C63" s="16"/>
      <c r="D63" s="87"/>
      <c r="E63" s="44"/>
    </row>
    <row r="64" spans="1:5" ht="16.5" hidden="1" customHeight="1" x14ac:dyDescent="0.35">
      <c r="A64" s="16"/>
      <c r="B64" s="16"/>
      <c r="C64" s="16"/>
      <c r="D64" s="87"/>
    </row>
    <row r="65" spans="1:5" ht="16.5" hidden="1" customHeight="1" x14ac:dyDescent="0.35">
      <c r="A65" s="19"/>
      <c r="B65" s="19"/>
      <c r="C65" s="16"/>
      <c r="D65" s="88"/>
    </row>
    <row r="66" spans="1:5" ht="16.5" hidden="1" customHeight="1" x14ac:dyDescent="0.35">
      <c r="A66" s="16"/>
      <c r="B66" s="16"/>
      <c r="C66" s="16"/>
      <c r="D66" s="87"/>
    </row>
    <row r="67" spans="1:5" ht="16.5" hidden="1" customHeight="1" x14ac:dyDescent="0.35">
      <c r="A67" s="31"/>
      <c r="B67" s="31"/>
      <c r="C67" s="31"/>
      <c r="D67" s="89"/>
    </row>
    <row r="68" spans="1:5" ht="16.5" hidden="1" customHeight="1" x14ac:dyDescent="0.35">
      <c r="A68" s="16"/>
      <c r="B68" s="16"/>
      <c r="C68" s="16"/>
      <c r="D68" s="87"/>
    </row>
    <row r="69" spans="1:5" ht="16.5" hidden="1" customHeight="1" x14ac:dyDescent="0.35">
      <c r="A69" s="16"/>
      <c r="B69" s="16"/>
      <c r="C69" s="16"/>
      <c r="D69" s="87"/>
    </row>
    <row r="70" spans="1:5" ht="16.5" hidden="1" customHeight="1" x14ac:dyDescent="0.35">
      <c r="A70" s="16"/>
      <c r="B70" s="16"/>
      <c r="C70" s="16"/>
      <c r="D70" s="87"/>
    </row>
    <row r="71" spans="1:5" ht="16.5" hidden="1" customHeight="1" x14ac:dyDescent="0.35">
      <c r="A71" s="16"/>
      <c r="B71" s="16"/>
      <c r="C71" s="16"/>
      <c r="D71" s="87"/>
    </row>
    <row r="72" spans="1:5" ht="16.5" hidden="1" customHeight="1" x14ac:dyDescent="0.35">
      <c r="A72" s="60"/>
      <c r="B72" s="60"/>
      <c r="C72" s="60"/>
      <c r="D72" s="90"/>
    </row>
    <row r="73" spans="1:5" s="3" customFormat="1" ht="16.5" hidden="1" customHeight="1" x14ac:dyDescent="0.35">
      <c r="A73" s="16"/>
      <c r="B73" s="16"/>
      <c r="C73" s="16"/>
      <c r="D73" s="87"/>
      <c r="E73" s="46"/>
    </row>
    <row r="74" spans="1:5" s="3" customFormat="1" ht="16.5" hidden="1" customHeight="1" x14ac:dyDescent="0.35">
      <c r="A74" s="16"/>
      <c r="B74" s="16"/>
      <c r="C74" s="16"/>
      <c r="D74" s="87"/>
    </row>
    <row r="75" spans="1:5" s="3" customFormat="1" ht="16.5" hidden="1" customHeight="1" x14ac:dyDescent="0.35">
      <c r="A75" s="16"/>
      <c r="B75" s="16"/>
      <c r="C75" s="16"/>
      <c r="D75" s="87"/>
    </row>
    <row r="76" spans="1:5" s="3" customFormat="1" ht="16.5" hidden="1" customHeight="1" x14ac:dyDescent="0.35">
      <c r="A76" s="16"/>
      <c r="B76" s="16"/>
      <c r="C76" s="16"/>
      <c r="D76" s="87"/>
    </row>
    <row r="77" spans="1:5" s="3" customFormat="1" ht="16.5" hidden="1" customHeight="1" x14ac:dyDescent="0.35">
      <c r="A77" s="16"/>
      <c r="B77" s="16"/>
      <c r="C77" s="16"/>
      <c r="D77" s="87"/>
    </row>
    <row r="78" spans="1:5" ht="16.5" hidden="1" customHeight="1" x14ac:dyDescent="0.35">
      <c r="A78" s="16"/>
      <c r="B78" s="16"/>
      <c r="C78" s="16"/>
      <c r="D78" s="87"/>
      <c r="E78"/>
    </row>
    <row r="79" spans="1:5" ht="16.5" hidden="1" customHeight="1" x14ac:dyDescent="0.35">
      <c r="A79" s="16"/>
      <c r="B79" s="16"/>
      <c r="C79" s="16"/>
      <c r="D79" s="87"/>
      <c r="E79"/>
    </row>
    <row r="80" spans="1:5" ht="16.5" hidden="1" customHeight="1" x14ac:dyDescent="0.35">
      <c r="A80" s="16"/>
      <c r="B80" s="16"/>
      <c r="C80" s="16"/>
      <c r="D80" s="87"/>
      <c r="E80"/>
    </row>
    <row r="81" spans="1:5" ht="16.5" hidden="1" customHeight="1" x14ac:dyDescent="0.35">
      <c r="A81" s="16"/>
      <c r="B81" s="16"/>
      <c r="C81" s="16"/>
      <c r="D81" s="87"/>
      <c r="E81"/>
    </row>
    <row r="82" spans="1:5" ht="16.5" hidden="1" customHeight="1" x14ac:dyDescent="0.35">
      <c r="A82" s="16"/>
      <c r="B82" s="16"/>
      <c r="C82" s="16"/>
      <c r="D82" s="87"/>
    </row>
    <row r="83" spans="1:5" ht="16.5" hidden="1" customHeight="1" x14ac:dyDescent="0.35">
      <c r="A83" s="16"/>
      <c r="B83" s="16"/>
      <c r="C83" s="16"/>
      <c r="D83" s="87"/>
    </row>
    <row r="84" spans="1:5" ht="16.5" hidden="1" customHeight="1" x14ac:dyDescent="0.35">
      <c r="A84" s="16"/>
      <c r="B84" s="16"/>
      <c r="C84" s="16"/>
      <c r="D84" s="87"/>
    </row>
    <row r="85" spans="1:5" ht="16.5" hidden="1" customHeight="1" x14ac:dyDescent="0.35">
      <c r="A85" s="16"/>
      <c r="B85" s="16"/>
      <c r="C85" s="16"/>
      <c r="D85" s="87"/>
    </row>
    <row r="86" spans="1:5" ht="16.5" hidden="1" customHeight="1" x14ac:dyDescent="0.35">
      <c r="A86" s="16"/>
      <c r="B86" s="16"/>
      <c r="C86" s="16"/>
      <c r="D86" s="87"/>
    </row>
    <row r="87" spans="1:5" ht="16.5" hidden="1" customHeight="1" x14ac:dyDescent="0.35">
      <c r="A87" s="16"/>
      <c r="B87" s="16"/>
      <c r="C87" s="16"/>
      <c r="D87" s="87"/>
    </row>
    <row r="88" spans="1:5" ht="16.5" hidden="1" customHeight="1" x14ac:dyDescent="0.35">
      <c r="A88" s="16"/>
      <c r="B88" s="16"/>
      <c r="C88" s="16"/>
      <c r="D88" s="87"/>
    </row>
    <row r="89" spans="1:5" ht="16.5" hidden="1" customHeight="1" x14ac:dyDescent="0.35">
      <c r="A89" s="16"/>
      <c r="B89" s="16"/>
      <c r="C89" s="16"/>
      <c r="D89" s="87"/>
    </row>
    <row r="90" spans="1:5" ht="16.5" hidden="1" customHeight="1" x14ac:dyDescent="0.35">
      <c r="A90" s="16"/>
      <c r="B90" s="16"/>
      <c r="C90" s="16"/>
      <c r="D90" s="87"/>
    </row>
    <row r="91" spans="1:5" ht="16.5" hidden="1" customHeight="1" x14ac:dyDescent="0.35">
      <c r="A91" s="16"/>
      <c r="B91" s="16"/>
      <c r="C91" s="16"/>
      <c r="D91" s="87"/>
      <c r="E91"/>
    </row>
    <row r="92" spans="1:5" ht="16.5" hidden="1" customHeight="1" x14ac:dyDescent="0.35">
      <c r="A92" s="16"/>
      <c r="B92" s="16"/>
      <c r="C92" s="16"/>
      <c r="D92" s="87"/>
      <c r="E92"/>
    </row>
    <row r="93" spans="1:5" ht="16.5" hidden="1" customHeight="1" x14ac:dyDescent="0.35">
      <c r="A93" s="16"/>
      <c r="B93" s="16"/>
      <c r="C93" s="16"/>
      <c r="D93" s="87"/>
      <c r="E93"/>
    </row>
    <row r="94" spans="1:5" ht="16.5" hidden="1" customHeight="1" x14ac:dyDescent="0.35">
      <c r="A94" s="16"/>
      <c r="B94" s="16"/>
      <c r="C94" s="16"/>
      <c r="D94" s="87"/>
      <c r="E94"/>
    </row>
    <row r="95" spans="1:5" ht="16.5" hidden="1" customHeight="1" x14ac:dyDescent="0.35">
      <c r="A95" s="16"/>
      <c r="B95" s="16"/>
      <c r="C95" s="16"/>
      <c r="D95" s="87"/>
      <c r="E95"/>
    </row>
    <row r="96" spans="1:5" ht="16.5" hidden="1" customHeight="1" x14ac:dyDescent="0.35">
      <c r="A96" s="16"/>
      <c r="B96" s="16"/>
      <c r="C96" s="16"/>
      <c r="D96" s="87"/>
      <c r="E96"/>
    </row>
    <row r="97" spans="1:5" ht="16.5" hidden="1" customHeight="1" x14ac:dyDescent="0.35">
      <c r="A97" s="16"/>
      <c r="B97" s="16"/>
      <c r="C97" s="16"/>
      <c r="D97" s="87"/>
      <c r="E97"/>
    </row>
    <row r="98" spans="1:5" ht="16.5" hidden="1" customHeight="1" x14ac:dyDescent="0.35">
      <c r="A98" s="16"/>
      <c r="B98" s="16"/>
      <c r="C98" s="16"/>
      <c r="D98" s="87"/>
      <c r="E98"/>
    </row>
    <row r="99" spans="1:5" ht="16.5" hidden="1" customHeight="1" x14ac:dyDescent="0.35">
      <c r="A99" s="147"/>
      <c r="B99" s="129"/>
      <c r="C99" s="129"/>
      <c r="D99" s="87"/>
    </row>
    <row r="100" spans="1:5" ht="16.5" hidden="1" customHeight="1" x14ac:dyDescent="0.35">
      <c r="A100" s="142"/>
      <c r="B100" s="128"/>
      <c r="C100" s="128"/>
      <c r="D100" s="87"/>
    </row>
    <row r="101" spans="1:5" ht="16.5" hidden="1" customHeight="1" x14ac:dyDescent="0.35">
      <c r="A101" s="147"/>
      <c r="B101" s="129"/>
      <c r="C101" s="129"/>
      <c r="D101" s="87"/>
    </row>
    <row r="102" spans="1:5" ht="16.5" hidden="1" customHeight="1" x14ac:dyDescent="0.35">
      <c r="A102" s="140"/>
      <c r="B102" s="137"/>
      <c r="C102" s="137"/>
      <c r="D102" s="87"/>
    </row>
    <row r="103" spans="1:5" ht="16.5" hidden="1" customHeight="1" x14ac:dyDescent="0.35">
      <c r="A103" s="142"/>
      <c r="B103" s="128"/>
      <c r="C103" s="128"/>
      <c r="D103" s="87"/>
    </row>
    <row r="104" spans="1:5" ht="16.5" hidden="1" customHeight="1" x14ac:dyDescent="0.35">
      <c r="A104" s="142"/>
      <c r="B104" s="128"/>
      <c r="C104" s="128"/>
      <c r="D104" s="87"/>
    </row>
    <row r="105" spans="1:5" ht="16.5" hidden="1" customHeight="1" x14ac:dyDescent="0.35">
      <c r="A105" s="142"/>
      <c r="B105" s="128"/>
      <c r="C105" s="128"/>
      <c r="D105" s="87"/>
    </row>
    <row r="106" spans="1:5" ht="16.5" hidden="1" customHeight="1" x14ac:dyDescent="0.35">
      <c r="A106" s="142"/>
      <c r="B106" s="128"/>
      <c r="C106" s="128"/>
      <c r="D106" s="87"/>
    </row>
    <row r="107" spans="1:5" ht="16.5" hidden="1" customHeight="1" x14ac:dyDescent="0.35">
      <c r="A107" s="148"/>
      <c r="B107" s="128"/>
      <c r="C107" s="128"/>
      <c r="D107" s="87"/>
    </row>
    <row r="108" spans="1:5" ht="16.5" hidden="1" customHeight="1" x14ac:dyDescent="0.35">
      <c r="A108" s="142"/>
      <c r="B108" s="128"/>
      <c r="C108" s="128"/>
      <c r="D108" s="87"/>
    </row>
    <row r="109" spans="1:5" ht="16.5" hidden="1" customHeight="1" x14ac:dyDescent="0.35">
      <c r="A109" s="142"/>
      <c r="B109" s="128"/>
      <c r="C109" s="128"/>
      <c r="D109" s="87"/>
    </row>
    <row r="110" spans="1:5" ht="16.5" hidden="1" customHeight="1" x14ac:dyDescent="0.35">
      <c r="A110" s="142"/>
      <c r="B110" s="128"/>
      <c r="C110" s="128"/>
      <c r="D110" s="87"/>
    </row>
    <row r="111" spans="1:5" ht="16.5" hidden="1" customHeight="1" x14ac:dyDescent="0.35">
      <c r="A111" s="142"/>
      <c r="B111" s="128"/>
      <c r="C111" s="128"/>
      <c r="D111" s="87"/>
    </row>
    <row r="112" spans="1:5" ht="16.5" hidden="1" customHeight="1" x14ac:dyDescent="0.35">
      <c r="A112" s="142"/>
      <c r="B112" s="128"/>
      <c r="C112" s="128"/>
      <c r="D112" s="87"/>
    </row>
    <row r="113" spans="1:4" ht="16.5" hidden="1" customHeight="1" x14ac:dyDescent="0.35">
      <c r="A113" s="142"/>
      <c r="B113" s="128"/>
      <c r="C113" s="128"/>
      <c r="D113" s="87"/>
    </row>
    <row r="114" spans="1:4" ht="16.5" hidden="1" customHeight="1" x14ac:dyDescent="0.35">
      <c r="A114" s="142"/>
      <c r="B114" s="128"/>
      <c r="C114" s="128"/>
      <c r="D114" s="87"/>
    </row>
    <row r="115" spans="1:4" ht="16.5" hidden="1" customHeight="1" x14ac:dyDescent="0.35">
      <c r="A115" s="142"/>
      <c r="B115" s="128"/>
      <c r="C115" s="128"/>
      <c r="D115" s="87"/>
    </row>
    <row r="116" spans="1:4" ht="16.5" hidden="1" customHeight="1" x14ac:dyDescent="0.35">
      <c r="A116" s="142"/>
      <c r="B116" s="128"/>
      <c r="C116" s="128"/>
      <c r="D116" s="87"/>
    </row>
    <row r="117" spans="1:4" ht="16.5" hidden="1" customHeight="1" x14ac:dyDescent="0.35">
      <c r="A117" s="142"/>
      <c r="B117" s="128"/>
      <c r="C117" s="128"/>
      <c r="D117" s="87"/>
    </row>
    <row r="118" spans="1:4" ht="16.5" hidden="1" customHeight="1" x14ac:dyDescent="0.35">
      <c r="A118" s="142"/>
      <c r="B118" s="128"/>
      <c r="C118" s="128"/>
      <c r="D118" s="87"/>
    </row>
    <row r="119" spans="1:4" ht="16.5" hidden="1" customHeight="1" x14ac:dyDescent="0.35">
      <c r="A119" s="142"/>
      <c r="B119" s="128"/>
      <c r="C119" s="128"/>
      <c r="D119" s="87"/>
    </row>
    <row r="120" spans="1:4" ht="16.5" hidden="1" customHeight="1" x14ac:dyDescent="0.35">
      <c r="A120" s="148"/>
      <c r="B120" s="128"/>
      <c r="C120" s="128"/>
      <c r="D120" s="87"/>
    </row>
    <row r="121" spans="1:4" ht="16.5" hidden="1" customHeight="1" x14ac:dyDescent="0.35">
      <c r="A121" s="142"/>
      <c r="B121" s="128"/>
      <c r="C121" s="128"/>
      <c r="D121" s="87"/>
    </row>
    <row r="122" spans="1:4" ht="16.5" hidden="1" customHeight="1" x14ac:dyDescent="0.35">
      <c r="A122" s="142"/>
      <c r="B122" s="128"/>
      <c r="C122" s="128"/>
      <c r="D122" s="87"/>
    </row>
    <row r="123" spans="1:4" ht="16.5" hidden="1" customHeight="1" x14ac:dyDescent="0.35">
      <c r="A123" s="142"/>
      <c r="B123" s="128"/>
      <c r="C123" s="128"/>
      <c r="D123" s="87"/>
    </row>
    <row r="124" spans="1:4" ht="16.5" hidden="1" customHeight="1" x14ac:dyDescent="0.35">
      <c r="A124" s="142"/>
      <c r="B124" s="128"/>
      <c r="C124" s="128"/>
      <c r="D124" s="87"/>
    </row>
    <row r="125" spans="1:4" ht="16.5" hidden="1" customHeight="1" x14ac:dyDescent="0.35">
      <c r="A125" s="142"/>
      <c r="B125" s="128"/>
      <c r="C125" s="128"/>
      <c r="D125" s="87"/>
    </row>
    <row r="126" spans="1:4" ht="16.5" hidden="1" customHeight="1" x14ac:dyDescent="0.35">
      <c r="A126" s="142"/>
      <c r="B126" s="128"/>
      <c r="C126" s="128"/>
      <c r="D126" s="87"/>
    </row>
    <row r="127" spans="1:4" ht="16.5" hidden="1" customHeight="1" x14ac:dyDescent="0.35">
      <c r="A127" s="142"/>
      <c r="B127" s="128"/>
      <c r="C127" s="128"/>
      <c r="D127" s="87"/>
    </row>
    <row r="128" spans="1:4" ht="16.5" hidden="1" customHeight="1" x14ac:dyDescent="0.35">
      <c r="A128" s="142"/>
      <c r="B128" s="128"/>
      <c r="C128" s="128"/>
      <c r="D128" s="87"/>
    </row>
    <row r="129" spans="1:4" ht="16.5" hidden="1" customHeight="1" x14ac:dyDescent="0.35">
      <c r="A129" s="142"/>
      <c r="B129" s="128"/>
      <c r="C129" s="128"/>
      <c r="D129" s="87"/>
    </row>
    <row r="130" spans="1:4" ht="16.5" hidden="1" customHeight="1" x14ac:dyDescent="0.35">
      <c r="A130" s="142"/>
      <c r="B130" s="128"/>
      <c r="C130" s="128"/>
      <c r="D130" s="87"/>
    </row>
    <row r="131" spans="1:4" ht="16.5" hidden="1" customHeight="1" x14ac:dyDescent="0.35">
      <c r="A131" s="142"/>
      <c r="B131" s="128"/>
      <c r="C131" s="128"/>
      <c r="D131" s="87"/>
    </row>
    <row r="132" spans="1:4" ht="16.5" hidden="1" customHeight="1" x14ac:dyDescent="0.35">
      <c r="A132" s="142"/>
      <c r="B132" s="128"/>
      <c r="C132" s="128"/>
      <c r="D132" s="87"/>
    </row>
    <row r="133" spans="1:4" ht="16.5" hidden="1" customHeight="1" x14ac:dyDescent="0.35">
      <c r="A133" s="149"/>
      <c r="B133" s="138"/>
      <c r="C133" s="138"/>
      <c r="D133" s="87"/>
    </row>
    <row r="134" spans="1:4" ht="16.5" hidden="1" customHeight="1" x14ac:dyDescent="0.35">
      <c r="A134" s="142"/>
      <c r="B134" s="128"/>
      <c r="C134" s="128"/>
      <c r="D134" s="87"/>
    </row>
    <row r="135" spans="1:4" ht="16.5" hidden="1" customHeight="1" x14ac:dyDescent="0.35">
      <c r="A135" s="142"/>
      <c r="B135" s="128"/>
      <c r="C135" s="128"/>
      <c r="D135" s="87"/>
    </row>
    <row r="136" spans="1:4" ht="16.5" hidden="1" customHeight="1" x14ac:dyDescent="0.35">
      <c r="A136" s="142"/>
      <c r="B136" s="128"/>
      <c r="C136" s="128"/>
      <c r="D136" s="87"/>
    </row>
    <row r="137" spans="1:4" ht="16.5" hidden="1" customHeight="1" x14ac:dyDescent="0.35">
      <c r="A137" s="149"/>
      <c r="B137" s="138"/>
      <c r="C137" s="138"/>
      <c r="D137" s="87"/>
    </row>
    <row r="138" spans="1:4" ht="16.5" hidden="1" customHeight="1" x14ac:dyDescent="0.35">
      <c r="A138" s="142"/>
      <c r="B138" s="128"/>
      <c r="C138" s="128"/>
      <c r="D138" s="87"/>
    </row>
    <row r="139" spans="1:4" ht="16.5" hidden="1" customHeight="1" x14ac:dyDescent="0.35">
      <c r="A139" s="142"/>
      <c r="B139" s="128"/>
      <c r="C139" s="128"/>
      <c r="D139" s="87"/>
    </row>
    <row r="140" spans="1:4" ht="15.5" hidden="1" x14ac:dyDescent="0.35">
      <c r="A140" s="149"/>
      <c r="B140" s="138"/>
      <c r="C140" s="138"/>
      <c r="D140" s="87"/>
    </row>
    <row r="141" spans="1:4" ht="15.5" hidden="1" x14ac:dyDescent="0.35">
      <c r="A141" s="142"/>
      <c r="B141" s="128"/>
      <c r="C141" s="128"/>
      <c r="D141" s="87"/>
    </row>
    <row r="142" spans="1:4" ht="15.5" hidden="1" x14ac:dyDescent="0.35">
      <c r="A142" s="149"/>
      <c r="B142" s="138"/>
      <c r="C142" s="138"/>
      <c r="D142" s="87"/>
    </row>
    <row r="143" spans="1:4" ht="15.5" hidden="1" x14ac:dyDescent="0.35">
      <c r="A143" s="142"/>
      <c r="B143" s="128"/>
      <c r="C143" s="128"/>
      <c r="D143" s="87"/>
    </row>
    <row r="144" spans="1:4" ht="15.5" hidden="1" x14ac:dyDescent="0.35">
      <c r="A144" s="149"/>
      <c r="B144" s="138"/>
      <c r="C144" s="138"/>
      <c r="D144" s="87"/>
    </row>
    <row r="145" spans="1:8" ht="15.5" hidden="1" x14ac:dyDescent="0.35">
      <c r="A145" s="150"/>
      <c r="B145" s="138"/>
      <c r="C145" s="138"/>
      <c r="D145" s="87"/>
    </row>
    <row r="146" spans="1:8" ht="15.5" x14ac:dyDescent="0.35">
      <c r="A146" s="16"/>
      <c r="B146" s="16"/>
      <c r="C146" s="16"/>
      <c r="D146" s="87"/>
    </row>
    <row r="147" spans="1:8" ht="15.5" x14ac:dyDescent="0.35">
      <c r="A147" s="17" t="s">
        <v>12</v>
      </c>
      <c r="B147" s="17"/>
      <c r="C147" s="21">
        <v>362313.2</v>
      </c>
      <c r="D147" s="87">
        <f>SUM(D32:D146)</f>
        <v>416548.72249999997</v>
      </c>
      <c r="H147" t="s">
        <v>247</v>
      </c>
    </row>
    <row r="148" spans="1:8" ht="15.5" x14ac:dyDescent="0.35">
      <c r="A148" s="17" t="s">
        <v>171</v>
      </c>
      <c r="B148" s="61"/>
      <c r="C148" s="61"/>
      <c r="D148" s="91">
        <f>(D28+D29+C31)-D147</f>
        <v>-416548.72249999997</v>
      </c>
    </row>
    <row r="149" spans="1:8" ht="15.5" x14ac:dyDescent="0.35">
      <c r="A149" s="186" t="s">
        <v>169</v>
      </c>
      <c r="B149" s="186"/>
      <c r="C149" s="186"/>
      <c r="D149" s="95">
        <f>D147</f>
        <v>416548.72249999997</v>
      </c>
    </row>
    <row r="150" spans="1:8" ht="15.5" x14ac:dyDescent="0.35">
      <c r="A150" s="186" t="s">
        <v>35</v>
      </c>
      <c r="B150" s="186"/>
      <c r="C150" s="186"/>
      <c r="D150" s="186"/>
    </row>
    <row r="151" spans="1:8" ht="15.5" x14ac:dyDescent="0.35">
      <c r="A151" s="23"/>
      <c r="B151" s="22"/>
      <c r="C151" s="22"/>
      <c r="D151" s="22"/>
    </row>
    <row r="152" spans="1:8" ht="15.5" x14ac:dyDescent="0.35">
      <c r="A152" s="26" t="s">
        <v>13</v>
      </c>
      <c r="B152" s="22"/>
      <c r="C152" s="22"/>
      <c r="D152" s="22"/>
    </row>
    <row r="153" spans="1:8" ht="15.5" x14ac:dyDescent="0.35">
      <c r="A153" s="23"/>
      <c r="B153" s="22"/>
      <c r="C153" s="22"/>
      <c r="D153" s="22"/>
    </row>
    <row r="154" spans="1:8" ht="15.5" x14ac:dyDescent="0.35">
      <c r="A154" s="23" t="s">
        <v>18</v>
      </c>
      <c r="B154" s="22"/>
      <c r="C154" s="22" t="s">
        <v>22</v>
      </c>
      <c r="D154" s="22"/>
    </row>
    <row r="155" spans="1:8" ht="15.5" x14ac:dyDescent="0.35">
      <c r="A155" s="23"/>
      <c r="B155" s="22"/>
      <c r="C155" s="22"/>
      <c r="D155" s="22"/>
    </row>
    <row r="156" spans="1:8" ht="31" hidden="1" x14ac:dyDescent="0.35">
      <c r="A156" s="23" t="s">
        <v>48</v>
      </c>
      <c r="B156" s="22"/>
      <c r="C156" s="22" t="s">
        <v>49</v>
      </c>
      <c r="D156" s="22"/>
    </row>
    <row r="157" spans="1:8" ht="15.5" hidden="1" x14ac:dyDescent="0.35">
      <c r="A157" s="24"/>
      <c r="B157" s="24"/>
      <c r="C157" s="24"/>
      <c r="D157" s="24"/>
    </row>
    <row r="158" spans="1:8" ht="15.5" hidden="1" x14ac:dyDescent="0.35">
      <c r="A158" s="23" t="s">
        <v>24</v>
      </c>
      <c r="B158" s="24"/>
      <c r="C158" s="24"/>
      <c r="D158" s="24"/>
    </row>
    <row r="159" spans="1:8" ht="15.5" hidden="1" x14ac:dyDescent="0.35">
      <c r="A159" s="24"/>
      <c r="B159" s="24"/>
      <c r="C159" s="24"/>
      <c r="D159" s="24"/>
    </row>
    <row r="160" spans="1:8" ht="15.5" hidden="1" x14ac:dyDescent="0.35">
      <c r="A160" s="24"/>
      <c r="B160" s="24"/>
      <c r="C160" s="24"/>
      <c r="D160" s="24"/>
    </row>
    <row r="161" spans="1:4" hidden="1" x14ac:dyDescent="0.35">
      <c r="A161" s="129" t="s">
        <v>129</v>
      </c>
      <c r="B161" s="129"/>
      <c r="C161" s="129"/>
      <c r="D161" s="131">
        <v>8904</v>
      </c>
    </row>
    <row r="162" spans="1:4" hidden="1" x14ac:dyDescent="0.35">
      <c r="A162" s="128" t="s">
        <v>100</v>
      </c>
      <c r="B162" s="128"/>
      <c r="C162" s="128"/>
      <c r="D162" s="130">
        <v>649</v>
      </c>
    </row>
    <row r="163" spans="1:4" hidden="1" x14ac:dyDescent="0.35">
      <c r="A163" s="129" t="s">
        <v>109</v>
      </c>
      <c r="B163" s="129"/>
      <c r="C163" s="129"/>
      <c r="D163" s="131">
        <v>67015.210000000006</v>
      </c>
    </row>
    <row r="164" spans="1:4" hidden="1" x14ac:dyDescent="0.35">
      <c r="A164" s="137" t="s">
        <v>126</v>
      </c>
      <c r="B164" s="137"/>
      <c r="C164" s="137"/>
      <c r="D164" s="131">
        <v>2625</v>
      </c>
    </row>
    <row r="165" spans="1:4" hidden="1" x14ac:dyDescent="0.35">
      <c r="A165" s="128" t="s">
        <v>109</v>
      </c>
      <c r="B165" s="128"/>
      <c r="C165" s="128"/>
      <c r="D165" s="130">
        <v>1016.2</v>
      </c>
    </row>
    <row r="166" spans="1:4" hidden="1" x14ac:dyDescent="0.35">
      <c r="A166" s="128" t="s">
        <v>99</v>
      </c>
      <c r="B166" s="128"/>
      <c r="C166" s="128"/>
      <c r="D166" s="131">
        <v>418.44</v>
      </c>
    </row>
    <row r="167" spans="1:4" hidden="1" x14ac:dyDescent="0.35">
      <c r="A167" s="128" t="s">
        <v>101</v>
      </c>
      <c r="B167" s="128"/>
      <c r="C167" s="128"/>
      <c r="D167" s="131">
        <v>1275</v>
      </c>
    </row>
    <row r="168" spans="1:4" hidden="1" x14ac:dyDescent="0.35">
      <c r="A168" s="128" t="s">
        <v>102</v>
      </c>
      <c r="B168" s="128"/>
      <c r="C168" s="128"/>
      <c r="D168" s="130">
        <v>1868.07</v>
      </c>
    </row>
    <row r="169" spans="1:4" hidden="1" x14ac:dyDescent="0.35">
      <c r="A169" s="145" t="s">
        <v>130</v>
      </c>
      <c r="B169" s="128"/>
      <c r="C169" s="128"/>
      <c r="D169" s="130">
        <v>4140</v>
      </c>
    </row>
    <row r="170" spans="1:4" hidden="1" x14ac:dyDescent="0.35">
      <c r="A170" s="128" t="s">
        <v>100</v>
      </c>
      <c r="B170" s="128"/>
      <c r="C170" s="128"/>
      <c r="D170" s="132">
        <v>3735</v>
      </c>
    </row>
    <row r="171" spans="1:4" hidden="1" x14ac:dyDescent="0.35">
      <c r="A171" s="128" t="s">
        <v>104</v>
      </c>
      <c r="B171" s="128"/>
      <c r="C171" s="128"/>
      <c r="D171" s="130">
        <v>3755.16</v>
      </c>
    </row>
    <row r="172" spans="1:4" hidden="1" x14ac:dyDescent="0.35">
      <c r="A172" s="128" t="s">
        <v>105</v>
      </c>
      <c r="B172" s="128"/>
      <c r="C172" s="128"/>
      <c r="D172" s="130">
        <v>2700</v>
      </c>
    </row>
    <row r="173" spans="1:4" hidden="1" x14ac:dyDescent="0.35">
      <c r="A173" s="128" t="s">
        <v>106</v>
      </c>
      <c r="B173" s="128"/>
      <c r="C173" s="128"/>
      <c r="D173" s="130">
        <v>2482.5</v>
      </c>
    </row>
    <row r="174" spans="1:4" hidden="1" x14ac:dyDescent="0.35">
      <c r="A174" s="128" t="s">
        <v>107</v>
      </c>
      <c r="B174" s="128"/>
      <c r="C174" s="128"/>
      <c r="D174" s="132">
        <v>2534.1</v>
      </c>
    </row>
    <row r="175" spans="1:4" hidden="1" x14ac:dyDescent="0.35">
      <c r="A175" s="128" t="s">
        <v>109</v>
      </c>
      <c r="B175" s="128"/>
      <c r="C175" s="128"/>
      <c r="D175" s="130">
        <v>631.16999999999996</v>
      </c>
    </row>
    <row r="176" spans="1:4" hidden="1" x14ac:dyDescent="0.35">
      <c r="A176" s="128" t="s">
        <v>103</v>
      </c>
      <c r="B176" s="128"/>
      <c r="C176" s="128"/>
      <c r="D176" s="132">
        <v>3310</v>
      </c>
    </row>
    <row r="177" spans="1:4" hidden="1" x14ac:dyDescent="0.35">
      <c r="A177" s="128" t="s">
        <v>108</v>
      </c>
      <c r="B177" s="128"/>
      <c r="C177" s="128"/>
      <c r="D177" s="132">
        <v>1850.28</v>
      </c>
    </row>
    <row r="178" spans="1:4" hidden="1" x14ac:dyDescent="0.35">
      <c r="A178" s="128" t="s">
        <v>110</v>
      </c>
      <c r="B178" s="128"/>
      <c r="C178" s="128"/>
      <c r="D178" s="132">
        <v>2668.5</v>
      </c>
    </row>
    <row r="179" spans="1:4" hidden="1" x14ac:dyDescent="0.35">
      <c r="A179" s="128" t="s">
        <v>111</v>
      </c>
      <c r="B179" s="128"/>
      <c r="C179" s="128"/>
      <c r="D179" s="130">
        <v>277.5</v>
      </c>
    </row>
    <row r="180" spans="1:4" hidden="1" x14ac:dyDescent="0.35">
      <c r="A180" s="128" t="s">
        <v>131</v>
      </c>
      <c r="B180" s="128"/>
      <c r="C180" s="128"/>
      <c r="D180" s="130">
        <v>7500</v>
      </c>
    </row>
    <row r="181" spans="1:4" ht="14" hidden="1" customHeight="1" x14ac:dyDescent="0.35">
      <c r="A181" s="128" t="s">
        <v>112</v>
      </c>
      <c r="B181" s="128"/>
      <c r="C181" s="128"/>
      <c r="D181" s="130">
        <v>4691.33</v>
      </c>
    </row>
    <row r="182" spans="1:4" hidden="1" x14ac:dyDescent="0.35">
      <c r="A182" s="145" t="s">
        <v>113</v>
      </c>
      <c r="B182" s="128"/>
      <c r="C182" s="128"/>
      <c r="D182" s="132">
        <v>7500</v>
      </c>
    </row>
    <row r="183" spans="1:4" hidden="1" x14ac:dyDescent="0.35">
      <c r="A183" s="128" t="s">
        <v>132</v>
      </c>
      <c r="B183" s="128"/>
      <c r="C183" s="128"/>
      <c r="D183" s="130">
        <v>5000</v>
      </c>
    </row>
    <row r="184" spans="1:4" hidden="1" x14ac:dyDescent="0.35">
      <c r="A184" s="128" t="s">
        <v>114</v>
      </c>
      <c r="B184" s="128"/>
      <c r="C184" s="128"/>
      <c r="D184" s="132">
        <v>1046</v>
      </c>
    </row>
    <row r="185" spans="1:4" hidden="1" x14ac:dyDescent="0.35">
      <c r="A185" s="128" t="s">
        <v>115</v>
      </c>
      <c r="B185" s="128"/>
      <c r="C185" s="128"/>
      <c r="D185" s="132">
        <v>1281.45</v>
      </c>
    </row>
    <row r="186" spans="1:4" hidden="1" x14ac:dyDescent="0.35">
      <c r="A186" s="128" t="s">
        <v>133</v>
      </c>
      <c r="B186" s="128"/>
      <c r="C186" s="128"/>
      <c r="D186" s="132">
        <v>4443.5</v>
      </c>
    </row>
    <row r="187" spans="1:4" hidden="1" x14ac:dyDescent="0.35">
      <c r="A187" s="128" t="s">
        <v>116</v>
      </c>
      <c r="B187" s="128"/>
      <c r="C187" s="128"/>
      <c r="D187" s="132">
        <v>415.53</v>
      </c>
    </row>
    <row r="188" spans="1:4" hidden="1" x14ac:dyDescent="0.35">
      <c r="A188" s="128" t="s">
        <v>117</v>
      </c>
      <c r="B188" s="128"/>
      <c r="C188" s="128"/>
      <c r="D188" s="132">
        <v>3762.75</v>
      </c>
    </row>
    <row r="189" spans="1:4" hidden="1" x14ac:dyDescent="0.35">
      <c r="A189" s="128" t="s">
        <v>118</v>
      </c>
      <c r="B189" s="128"/>
      <c r="C189" s="128"/>
      <c r="D189" s="133">
        <v>2875</v>
      </c>
    </row>
    <row r="190" spans="1:4" hidden="1" x14ac:dyDescent="0.35">
      <c r="A190" s="128" t="s">
        <v>111</v>
      </c>
      <c r="B190" s="128"/>
      <c r="C190" s="128"/>
      <c r="D190" s="132">
        <v>467.5</v>
      </c>
    </row>
    <row r="191" spans="1:4" hidden="1" x14ac:dyDescent="0.35">
      <c r="A191" s="128" t="s">
        <v>120</v>
      </c>
      <c r="B191" s="128"/>
      <c r="C191" s="128"/>
      <c r="D191" s="133">
        <v>1451.25</v>
      </c>
    </row>
    <row r="192" spans="1:4" hidden="1" x14ac:dyDescent="0.35">
      <c r="A192" s="128" t="s">
        <v>134</v>
      </c>
      <c r="B192" s="128"/>
      <c r="C192" s="128"/>
      <c r="D192" s="130">
        <v>1111.5</v>
      </c>
    </row>
    <row r="193" spans="1:4" hidden="1" x14ac:dyDescent="0.35">
      <c r="A193" s="128" t="s">
        <v>119</v>
      </c>
      <c r="B193" s="128"/>
      <c r="C193" s="128"/>
      <c r="D193" s="132">
        <v>8500</v>
      </c>
    </row>
    <row r="194" spans="1:4" hidden="1" x14ac:dyDescent="0.35">
      <c r="A194" s="128" t="s">
        <v>109</v>
      </c>
      <c r="B194" s="128"/>
      <c r="C194" s="128"/>
      <c r="D194" s="132">
        <v>4797.2</v>
      </c>
    </row>
    <row r="195" spans="1:4" hidden="1" x14ac:dyDescent="0.35">
      <c r="A195" s="134" t="s">
        <v>121</v>
      </c>
      <c r="B195" s="138"/>
      <c r="C195" s="138"/>
      <c r="D195" s="139">
        <v>519.04999999999995</v>
      </c>
    </row>
    <row r="196" spans="1:4" hidden="1" x14ac:dyDescent="0.35">
      <c r="A196" s="128" t="s">
        <v>135</v>
      </c>
      <c r="B196" s="128"/>
      <c r="C196" s="128"/>
      <c r="D196" s="130">
        <v>7279.8</v>
      </c>
    </row>
    <row r="197" spans="1:4" hidden="1" x14ac:dyDescent="0.35">
      <c r="A197" s="128" t="s">
        <v>136</v>
      </c>
      <c r="B197" s="128"/>
      <c r="C197" s="128"/>
      <c r="D197" s="130">
        <v>460.8</v>
      </c>
    </row>
    <row r="198" spans="1:4" hidden="1" x14ac:dyDescent="0.35">
      <c r="A198" s="128" t="s">
        <v>137</v>
      </c>
      <c r="B198" s="128"/>
      <c r="C198" s="128"/>
      <c r="D198" s="130">
        <v>11314.2</v>
      </c>
    </row>
    <row r="199" spans="1:4" hidden="1" x14ac:dyDescent="0.35">
      <c r="A199" s="134" t="s">
        <v>122</v>
      </c>
      <c r="B199" s="138"/>
      <c r="C199" s="138"/>
      <c r="D199" s="139">
        <v>22.88</v>
      </c>
    </row>
    <row r="200" spans="1:4" hidden="1" x14ac:dyDescent="0.35">
      <c r="A200" s="128" t="s">
        <v>138</v>
      </c>
      <c r="B200" s="128"/>
      <c r="C200" s="128"/>
      <c r="D200" s="130">
        <v>279.8</v>
      </c>
    </row>
    <row r="201" spans="1:4" hidden="1" x14ac:dyDescent="0.35">
      <c r="A201" s="128" t="s">
        <v>123</v>
      </c>
      <c r="B201" s="128"/>
      <c r="C201" s="128"/>
      <c r="D201" s="130">
        <v>1140.8</v>
      </c>
    </row>
    <row r="202" spans="1:4" hidden="1" x14ac:dyDescent="0.35">
      <c r="A202" s="134" t="s">
        <v>124</v>
      </c>
      <c r="B202" s="138"/>
      <c r="C202" s="138"/>
      <c r="D202" s="139">
        <v>1365.95</v>
      </c>
    </row>
    <row r="203" spans="1:4" hidden="1" x14ac:dyDescent="0.35">
      <c r="A203" s="128" t="s">
        <v>125</v>
      </c>
      <c r="B203" s="128"/>
      <c r="C203" s="128"/>
      <c r="D203" s="130">
        <v>1367.5</v>
      </c>
    </row>
    <row r="204" spans="1:4" hidden="1" x14ac:dyDescent="0.35">
      <c r="A204" s="134" t="s">
        <v>139</v>
      </c>
      <c r="B204" s="138"/>
      <c r="C204" s="138"/>
      <c r="D204" s="139">
        <v>616.95000000000005</v>
      </c>
    </row>
    <row r="205" spans="1:4" hidden="1" x14ac:dyDescent="0.35">
      <c r="A205" s="128" t="s">
        <v>140</v>
      </c>
      <c r="B205" s="128"/>
      <c r="C205" s="128"/>
      <c r="D205" s="130">
        <v>855.54</v>
      </c>
    </row>
    <row r="206" spans="1:4" hidden="1" x14ac:dyDescent="0.35">
      <c r="A206" s="134" t="s">
        <v>127</v>
      </c>
      <c r="B206" s="138"/>
      <c r="C206" s="138"/>
      <c r="D206" s="139">
        <v>1485</v>
      </c>
    </row>
    <row r="207" spans="1:4" hidden="1" x14ac:dyDescent="0.35">
      <c r="A207" s="146" t="s">
        <v>128</v>
      </c>
      <c r="B207" s="138"/>
      <c r="C207" s="138"/>
      <c r="D207" s="139">
        <v>8796</v>
      </c>
    </row>
    <row r="208" spans="1:4" hidden="1" x14ac:dyDescent="0.35"/>
    <row r="209" spans="1:3" hidden="1" x14ac:dyDescent="0.35"/>
    <row r="210" spans="1:3" hidden="1" x14ac:dyDescent="0.35"/>
    <row r="211" spans="1:3" ht="31" x14ac:dyDescent="0.35">
      <c r="A211" s="23" t="s">
        <v>314</v>
      </c>
      <c r="B211" s="24"/>
      <c r="C211" s="22" t="s">
        <v>313</v>
      </c>
    </row>
  </sheetData>
  <mergeCells count="14">
    <mergeCell ref="A150:D150"/>
    <mergeCell ref="B11:D11"/>
    <mergeCell ref="B12:D12"/>
    <mergeCell ref="B13:D13"/>
    <mergeCell ref="A14:D14"/>
    <mergeCell ref="A16:D16"/>
    <mergeCell ref="A149:C149"/>
    <mergeCell ref="A18:D18"/>
    <mergeCell ref="B10:D10"/>
    <mergeCell ref="A4:D4"/>
    <mergeCell ref="A7:B7"/>
    <mergeCell ref="C7:D7"/>
    <mergeCell ref="B8:D8"/>
    <mergeCell ref="A9:C9"/>
  </mergeCells>
  <pageMargins left="0.39370078740157483" right="0.39370078740157483" top="0.39370078740157483" bottom="0.39370078740157483" header="0.31496062992125984" footer="0.31496062992125984"/>
  <pageSetup paperSize="9" scale="61" fitToWidth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FF56-9E31-43CC-B5D1-EE4F6F16C131}">
  <sheetPr>
    <pageSetUpPr fitToPage="1"/>
  </sheetPr>
  <dimension ref="A1:O113"/>
  <sheetViews>
    <sheetView zoomScale="70" zoomScaleNormal="70" workbookViewId="0">
      <selection activeCell="D113" sqref="A1:D113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5" width="0" style="45" hidden="1" customWidth="1"/>
    <col min="6" max="9" width="0" hidden="1" customWidth="1"/>
    <col min="15" max="15" width="10" bestFit="1" customWidth="1"/>
  </cols>
  <sheetData>
    <row r="1" spans="1:4" x14ac:dyDescent="0.35">
      <c r="A1" s="1" t="s">
        <v>143</v>
      </c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70.25" customHeight="1" x14ac:dyDescent="0.35">
      <c r="A4" s="198" t="s">
        <v>168</v>
      </c>
      <c r="B4" s="198"/>
      <c r="C4" s="198"/>
      <c r="D4" s="198"/>
    </row>
    <row r="5" spans="1:4" ht="15.5" x14ac:dyDescent="0.35">
      <c r="A5" s="4" t="s">
        <v>25</v>
      </c>
      <c r="B5" s="5"/>
      <c r="C5" s="6"/>
      <c r="D5" s="6" t="s">
        <v>167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86" t="s">
        <v>3</v>
      </c>
      <c r="B7" s="186"/>
      <c r="C7" s="201" t="s">
        <v>50</v>
      </c>
      <c r="D7" s="201"/>
    </row>
    <row r="8" spans="1:4" ht="15.5" x14ac:dyDescent="0.35">
      <c r="A8" s="13" t="s">
        <v>28</v>
      </c>
      <c r="B8" s="199" t="s">
        <v>52</v>
      </c>
      <c r="C8" s="199"/>
      <c r="D8" s="199"/>
    </row>
    <row r="9" spans="1:4" ht="15.5" x14ac:dyDescent="0.35">
      <c r="A9" s="186" t="s">
        <v>242</v>
      </c>
      <c r="B9" s="186"/>
      <c r="C9" s="186"/>
      <c r="D9" s="14"/>
    </row>
    <row r="10" spans="1:4" ht="15.5" x14ac:dyDescent="0.35">
      <c r="A10" s="11" t="s">
        <v>4</v>
      </c>
      <c r="B10" s="187" t="s">
        <v>5</v>
      </c>
      <c r="C10" s="187"/>
      <c r="D10" s="187"/>
    </row>
    <row r="11" spans="1:4" ht="15.5" x14ac:dyDescent="0.35">
      <c r="A11" s="11" t="s">
        <v>16</v>
      </c>
      <c r="B11" s="187" t="s">
        <v>6</v>
      </c>
      <c r="C11" s="187"/>
      <c r="D11" s="187"/>
    </row>
    <row r="12" spans="1:4" ht="16.25" customHeight="1" x14ac:dyDescent="0.35">
      <c r="A12" s="13" t="s">
        <v>27</v>
      </c>
      <c r="B12" s="187" t="s">
        <v>73</v>
      </c>
      <c r="C12" s="187"/>
      <c r="D12" s="187"/>
    </row>
    <row r="13" spans="1:4" ht="15.5" x14ac:dyDescent="0.35">
      <c r="A13" s="13" t="s">
        <v>17</v>
      </c>
      <c r="B13" s="187" t="s">
        <v>19</v>
      </c>
      <c r="C13" s="187"/>
      <c r="D13" s="187"/>
    </row>
    <row r="14" spans="1:4" ht="15.5" x14ac:dyDescent="0.35">
      <c r="A14" s="186" t="s">
        <v>7</v>
      </c>
      <c r="B14" s="186"/>
      <c r="C14" s="186"/>
      <c r="D14" s="186"/>
    </row>
    <row r="15" spans="1:4" ht="7.75" customHeight="1" x14ac:dyDescent="0.35">
      <c r="A15" s="13"/>
      <c r="B15" s="13"/>
      <c r="C15" s="13"/>
      <c r="D15" s="13"/>
    </row>
    <row r="16" spans="1:4" ht="47" customHeight="1" x14ac:dyDescent="0.35">
      <c r="A16" s="200" t="s">
        <v>246</v>
      </c>
      <c r="B16" s="200"/>
      <c r="C16" s="200"/>
      <c r="D16" s="200"/>
    </row>
    <row r="17" spans="1:5" ht="34.5" x14ac:dyDescent="0.35">
      <c r="A17" s="27" t="s">
        <v>8</v>
      </c>
      <c r="B17" s="27" t="s">
        <v>14</v>
      </c>
      <c r="C17" s="27" t="s">
        <v>9</v>
      </c>
      <c r="D17" s="27" t="s">
        <v>15</v>
      </c>
    </row>
    <row r="18" spans="1:5" s="3" customFormat="1" ht="14.4" hidden="1" customHeight="1" x14ac:dyDescent="0.35">
      <c r="A18" s="203" t="s">
        <v>89</v>
      </c>
      <c r="B18" s="203"/>
      <c r="C18" s="203"/>
      <c r="D18" s="204"/>
    </row>
    <row r="19" spans="1:5" s="3" customFormat="1" ht="14.4" hidden="1" customHeight="1" x14ac:dyDescent="0.35">
      <c r="A19" s="16" t="s">
        <v>86</v>
      </c>
      <c r="B19" s="116"/>
      <c r="C19" s="116"/>
      <c r="D19" s="110">
        <v>10263705.65</v>
      </c>
    </row>
    <row r="20" spans="1:5" s="3" customFormat="1" ht="14.4" hidden="1" customHeight="1" x14ac:dyDescent="0.35">
      <c r="A20" s="16" t="s">
        <v>10</v>
      </c>
      <c r="B20" s="16"/>
      <c r="C20" s="16"/>
      <c r="D20" s="110">
        <f>[6]Лист_1!$E$243</f>
        <v>1736259.06</v>
      </c>
    </row>
    <row r="21" spans="1:5" s="3" customFormat="1" ht="14.4" hidden="1" customHeight="1" x14ac:dyDescent="0.35">
      <c r="A21" s="16" t="s">
        <v>11</v>
      </c>
      <c r="B21" s="16"/>
      <c r="C21" s="16"/>
      <c r="D21" s="110">
        <f>[6]Лист_1!$AP$243</f>
        <v>1371730.63</v>
      </c>
    </row>
    <row r="22" spans="1:5" s="3" customFormat="1" ht="14.4" hidden="1" customHeight="1" x14ac:dyDescent="0.35">
      <c r="A22" s="16" t="s">
        <v>87</v>
      </c>
      <c r="B22" s="16"/>
      <c r="C22" s="18"/>
      <c r="D22" s="110">
        <f>[6]Лист_1!$T$243</f>
        <v>1679892.18</v>
      </c>
    </row>
    <row r="23" spans="1:5" s="3" customFormat="1" ht="14.4" hidden="1" customHeight="1" x14ac:dyDescent="0.35">
      <c r="A23" s="16" t="s">
        <v>82</v>
      </c>
      <c r="B23" s="16"/>
      <c r="C23" s="18"/>
      <c r="D23" s="110">
        <f>[6]Лист_1!$V$243</f>
        <v>2044420.61</v>
      </c>
    </row>
    <row r="24" spans="1:5" s="3" customFormat="1" ht="14.4" hidden="1" customHeight="1" x14ac:dyDescent="0.35">
      <c r="A24" s="16" t="s">
        <v>92</v>
      </c>
      <c r="B24" s="16"/>
      <c r="C24" s="18"/>
      <c r="D24" s="110">
        <v>1500000</v>
      </c>
    </row>
    <row r="25" spans="1:5" s="3" customFormat="1" ht="14.4" hidden="1" customHeight="1" x14ac:dyDescent="0.35">
      <c r="A25" s="16" t="s">
        <v>83</v>
      </c>
      <c r="B25" s="16"/>
      <c r="C25" s="16"/>
      <c r="D25" s="31"/>
    </row>
    <row r="26" spans="1:5" s="3" customFormat="1" ht="14.4" hidden="1" customHeight="1" x14ac:dyDescent="0.35">
      <c r="A26" s="16" t="s">
        <v>85</v>
      </c>
      <c r="B26" s="16"/>
      <c r="C26" s="16"/>
      <c r="D26" s="110">
        <v>12763638</v>
      </c>
    </row>
    <row r="27" spans="1:5" ht="15.5" hidden="1" x14ac:dyDescent="0.35">
      <c r="A27" s="16"/>
      <c r="B27" s="16"/>
      <c r="C27" s="16"/>
      <c r="D27" s="16"/>
    </row>
    <row r="28" spans="1:5" ht="15.5" hidden="1" x14ac:dyDescent="0.35">
      <c r="A28" s="16"/>
      <c r="B28" s="16"/>
      <c r="C28" s="16"/>
      <c r="D28" s="16"/>
    </row>
    <row r="29" spans="1:5" ht="77.5" x14ac:dyDescent="0.35">
      <c r="A29" s="15" t="s">
        <v>8</v>
      </c>
      <c r="B29" s="15" t="s">
        <v>14</v>
      </c>
      <c r="C29" s="15" t="s">
        <v>26</v>
      </c>
      <c r="D29" s="15" t="s">
        <v>21</v>
      </c>
    </row>
    <row r="30" spans="1:5" ht="15.5" x14ac:dyDescent="0.35">
      <c r="A30" s="16" t="s">
        <v>71</v>
      </c>
      <c r="B30" s="16"/>
      <c r="C30" s="18">
        <v>-306836.20824999979</v>
      </c>
      <c r="D30" s="87"/>
    </row>
    <row r="31" spans="1:5" s="3" customFormat="1" ht="30.65" customHeight="1" x14ac:dyDescent="0.35">
      <c r="A31" s="16" t="s">
        <v>214</v>
      </c>
      <c r="B31" s="15"/>
      <c r="C31" s="29">
        <v>142800</v>
      </c>
      <c r="D31" s="127"/>
      <c r="E31" s="46"/>
    </row>
    <row r="32" spans="1:5" s="3" customFormat="1" ht="30.65" customHeight="1" x14ac:dyDescent="0.35">
      <c r="A32" s="16" t="s">
        <v>233</v>
      </c>
      <c r="B32" s="15"/>
      <c r="C32" s="29">
        <v>709268.69139334629</v>
      </c>
      <c r="D32" s="127"/>
      <c r="E32" s="46"/>
    </row>
    <row r="33" spans="1:5" s="3" customFormat="1" ht="30.65" customHeight="1" x14ac:dyDescent="0.35">
      <c r="A33" s="17" t="s">
        <v>230</v>
      </c>
      <c r="B33" s="15"/>
      <c r="C33" s="29"/>
      <c r="D33" s="127"/>
      <c r="E33" s="46"/>
    </row>
    <row r="34" spans="1:5" ht="15.5" x14ac:dyDescent="0.35">
      <c r="A34" s="17" t="s">
        <v>55</v>
      </c>
      <c r="B34" s="161">
        <v>45302</v>
      </c>
      <c r="C34" s="19"/>
      <c r="D34" s="159">
        <v>12330.5</v>
      </c>
    </row>
    <row r="35" spans="1:5" ht="14" customHeight="1" x14ac:dyDescent="0.35">
      <c r="A35" s="159" t="s">
        <v>248</v>
      </c>
      <c r="B35" s="161">
        <v>45313</v>
      </c>
      <c r="C35" s="16"/>
      <c r="D35" s="159">
        <v>12460</v>
      </c>
    </row>
    <row r="36" spans="1:5" ht="14" customHeight="1" x14ac:dyDescent="0.35">
      <c r="A36" s="159" t="s">
        <v>215</v>
      </c>
      <c r="B36" s="161">
        <v>45314</v>
      </c>
      <c r="C36" s="16"/>
      <c r="D36" s="159">
        <v>109420</v>
      </c>
    </row>
    <row r="37" spans="1:5" ht="14" customHeight="1" x14ac:dyDescent="0.35">
      <c r="A37" s="159" t="s">
        <v>249</v>
      </c>
      <c r="B37" s="161">
        <v>45315</v>
      </c>
      <c r="C37" s="16"/>
      <c r="D37" s="159">
        <v>1570.4</v>
      </c>
    </row>
    <row r="38" spans="1:5" ht="14" customHeight="1" x14ac:dyDescent="0.35">
      <c r="A38" s="159" t="s">
        <v>250</v>
      </c>
      <c r="B38" s="161">
        <v>45316</v>
      </c>
      <c r="C38" s="16"/>
      <c r="D38" s="159">
        <v>938.3</v>
      </c>
    </row>
    <row r="39" spans="1:5" ht="14" customHeight="1" x14ac:dyDescent="0.35">
      <c r="A39" s="160" t="s">
        <v>251</v>
      </c>
      <c r="B39" s="161">
        <v>45337</v>
      </c>
      <c r="C39" s="16"/>
      <c r="D39" s="159">
        <v>10000</v>
      </c>
    </row>
    <row r="40" spans="1:5" ht="14" customHeight="1" x14ac:dyDescent="0.35">
      <c r="A40" s="159" t="s">
        <v>252</v>
      </c>
      <c r="B40" s="161">
        <v>45358</v>
      </c>
      <c r="C40" s="16"/>
      <c r="D40" s="159">
        <v>6503.125</v>
      </c>
    </row>
    <row r="41" spans="1:5" ht="14" customHeight="1" x14ac:dyDescent="0.35">
      <c r="A41" s="159" t="s">
        <v>235</v>
      </c>
      <c r="B41" s="161">
        <v>45372</v>
      </c>
      <c r="C41" s="16"/>
      <c r="D41" s="159">
        <v>1807.87</v>
      </c>
    </row>
    <row r="42" spans="1:5" ht="14" customHeight="1" x14ac:dyDescent="0.35">
      <c r="A42" s="159" t="s">
        <v>209</v>
      </c>
      <c r="B42" s="161">
        <v>45373</v>
      </c>
      <c r="C42" s="16"/>
      <c r="D42" s="159">
        <v>2948.34</v>
      </c>
    </row>
    <row r="43" spans="1:5" ht="14" customHeight="1" x14ac:dyDescent="0.35">
      <c r="A43" s="159" t="s">
        <v>253</v>
      </c>
      <c r="B43" s="161">
        <v>45377</v>
      </c>
      <c r="C43" s="16"/>
      <c r="D43" s="159">
        <v>1638.8</v>
      </c>
    </row>
    <row r="44" spans="1:5" ht="14" customHeight="1" x14ac:dyDescent="0.35">
      <c r="A44" s="159" t="s">
        <v>254</v>
      </c>
      <c r="B44" s="161">
        <v>45398</v>
      </c>
      <c r="C44" s="16"/>
      <c r="D44" s="159">
        <v>29504.400000000001</v>
      </c>
    </row>
    <row r="45" spans="1:5" ht="14" customHeight="1" x14ac:dyDescent="0.35">
      <c r="A45" s="159" t="s">
        <v>237</v>
      </c>
      <c r="B45" s="161">
        <v>45435</v>
      </c>
      <c r="C45" s="16"/>
      <c r="D45" s="159">
        <v>11291</v>
      </c>
    </row>
    <row r="46" spans="1:5" ht="14" customHeight="1" x14ac:dyDescent="0.35">
      <c r="A46" s="159" t="s">
        <v>218</v>
      </c>
      <c r="B46" s="161">
        <v>45440</v>
      </c>
      <c r="C46" s="16"/>
      <c r="D46" s="159">
        <v>10725</v>
      </c>
    </row>
    <row r="47" spans="1:5" ht="14" customHeight="1" x14ac:dyDescent="0.35">
      <c r="A47" s="159" t="s">
        <v>185</v>
      </c>
      <c r="B47" s="161">
        <v>45467</v>
      </c>
      <c r="C47" s="16"/>
      <c r="D47" s="159">
        <v>2205</v>
      </c>
    </row>
    <row r="48" spans="1:5" ht="14" customHeight="1" x14ac:dyDescent="0.35">
      <c r="A48" s="159" t="s">
        <v>255</v>
      </c>
      <c r="B48" s="161">
        <v>45467</v>
      </c>
      <c r="C48" s="151"/>
      <c r="D48" s="159">
        <v>1695</v>
      </c>
    </row>
    <row r="49" spans="1:4" ht="14" customHeight="1" x14ac:dyDescent="0.35">
      <c r="A49" s="159" t="s">
        <v>186</v>
      </c>
      <c r="B49" s="161">
        <v>45469</v>
      </c>
      <c r="C49" s="152"/>
      <c r="D49" s="159">
        <v>11942.73</v>
      </c>
    </row>
    <row r="50" spans="1:4" ht="14" customHeight="1" x14ac:dyDescent="0.35">
      <c r="A50" s="159" t="s">
        <v>256</v>
      </c>
      <c r="B50" s="161">
        <v>45488</v>
      </c>
      <c r="C50" s="152"/>
      <c r="D50" s="159">
        <v>1243</v>
      </c>
    </row>
    <row r="51" spans="1:4" ht="14" customHeight="1" x14ac:dyDescent="0.35">
      <c r="A51" s="164" t="s">
        <v>221</v>
      </c>
      <c r="B51" s="161">
        <v>45488</v>
      </c>
      <c r="C51" s="151"/>
      <c r="D51" s="159">
        <v>70000</v>
      </c>
    </row>
    <row r="52" spans="1:4" ht="14" customHeight="1" x14ac:dyDescent="0.35">
      <c r="A52" s="159" t="s">
        <v>191</v>
      </c>
      <c r="B52" s="161">
        <v>45488</v>
      </c>
      <c r="C52" s="151"/>
      <c r="D52" s="159">
        <v>870</v>
      </c>
    </row>
    <row r="53" spans="1:4" ht="14" customHeight="1" x14ac:dyDescent="0.35">
      <c r="A53" s="159" t="s">
        <v>189</v>
      </c>
      <c r="B53" s="161">
        <v>45509</v>
      </c>
      <c r="C53" s="152"/>
      <c r="D53" s="159">
        <v>7500</v>
      </c>
    </row>
    <row r="54" spans="1:4" ht="14" customHeight="1" x14ac:dyDescent="0.35">
      <c r="A54" s="159" t="s">
        <v>284</v>
      </c>
      <c r="B54" s="161">
        <v>45512</v>
      </c>
      <c r="C54" s="151"/>
      <c r="D54" s="159">
        <v>2043.33</v>
      </c>
    </row>
    <row r="55" spans="1:4" ht="14" customHeight="1" x14ac:dyDescent="0.35">
      <c r="A55" s="159" t="s">
        <v>257</v>
      </c>
      <c r="B55" s="161">
        <v>45512</v>
      </c>
      <c r="C55" s="151"/>
      <c r="D55" s="159">
        <v>5456.9</v>
      </c>
    </row>
    <row r="56" spans="1:4" ht="14" customHeight="1" x14ac:dyDescent="0.35">
      <c r="A56" s="159" t="s">
        <v>258</v>
      </c>
      <c r="B56" s="161">
        <v>45513</v>
      </c>
      <c r="C56" s="151"/>
      <c r="D56" s="159">
        <v>71478.239999999991</v>
      </c>
    </row>
    <row r="57" spans="1:4" ht="14" customHeight="1" x14ac:dyDescent="0.35">
      <c r="A57" s="159" t="s">
        <v>259</v>
      </c>
      <c r="B57" s="161">
        <v>45531</v>
      </c>
      <c r="C57" s="151"/>
      <c r="D57" s="159">
        <v>1500</v>
      </c>
    </row>
    <row r="58" spans="1:4" ht="14" customHeight="1" x14ac:dyDescent="0.35">
      <c r="A58" s="159" t="s">
        <v>196</v>
      </c>
      <c r="B58" s="161">
        <v>45532</v>
      </c>
      <c r="C58" s="151"/>
      <c r="D58" s="159">
        <v>10242.5</v>
      </c>
    </row>
    <row r="59" spans="1:4" ht="14" customHeight="1" x14ac:dyDescent="0.35">
      <c r="A59" s="159" t="s">
        <v>197</v>
      </c>
      <c r="B59" s="161">
        <v>45534</v>
      </c>
      <c r="C59" s="151"/>
      <c r="D59" s="159">
        <v>5914.95</v>
      </c>
    </row>
    <row r="60" spans="1:4" ht="14" customHeight="1" x14ac:dyDescent="0.35">
      <c r="A60" s="159" t="s">
        <v>198</v>
      </c>
      <c r="B60" s="161">
        <v>45547</v>
      </c>
      <c r="C60" s="151"/>
      <c r="D60" s="160">
        <v>18040</v>
      </c>
    </row>
    <row r="61" spans="1:4" ht="14" customHeight="1" x14ac:dyDescent="0.35">
      <c r="A61" s="159" t="s">
        <v>260</v>
      </c>
      <c r="B61" s="161">
        <v>45551</v>
      </c>
      <c r="C61" s="151"/>
      <c r="D61" s="159">
        <v>21450</v>
      </c>
    </row>
    <row r="62" spans="1:4" ht="14" customHeight="1" x14ac:dyDescent="0.35">
      <c r="A62" s="159" t="s">
        <v>285</v>
      </c>
      <c r="B62" s="161">
        <v>45554</v>
      </c>
      <c r="C62" s="151"/>
      <c r="D62" s="159">
        <v>96073</v>
      </c>
    </row>
    <row r="63" spans="1:4" ht="14" customHeight="1" x14ac:dyDescent="0.35">
      <c r="A63" s="159" t="s">
        <v>261</v>
      </c>
      <c r="B63" s="161">
        <v>45566</v>
      </c>
      <c r="C63" s="151"/>
      <c r="D63" s="159">
        <v>17200</v>
      </c>
    </row>
    <row r="64" spans="1:4" ht="14" customHeight="1" x14ac:dyDescent="0.35">
      <c r="A64" s="159" t="s">
        <v>199</v>
      </c>
      <c r="B64" s="161">
        <v>45575</v>
      </c>
      <c r="C64" s="151"/>
      <c r="D64" s="159">
        <v>42000</v>
      </c>
    </row>
    <row r="65" spans="1:4" ht="14" customHeight="1" x14ac:dyDescent="0.35">
      <c r="A65" s="159" t="s">
        <v>262</v>
      </c>
      <c r="B65" s="161">
        <v>45581</v>
      </c>
      <c r="C65" s="151"/>
      <c r="D65" s="159">
        <v>17860</v>
      </c>
    </row>
    <row r="66" spans="1:4" ht="14" customHeight="1" x14ac:dyDescent="0.35">
      <c r="A66" s="159" t="s">
        <v>263</v>
      </c>
      <c r="B66" s="161">
        <v>45597</v>
      </c>
      <c r="C66" s="151"/>
      <c r="D66" s="159">
        <v>6809.05</v>
      </c>
    </row>
    <row r="67" spans="1:4" ht="14" customHeight="1" x14ac:dyDescent="0.35">
      <c r="A67" s="159" t="s">
        <v>239</v>
      </c>
      <c r="B67" s="161">
        <v>45597</v>
      </c>
      <c r="C67" s="151"/>
      <c r="D67" s="159">
        <v>14418.1</v>
      </c>
    </row>
    <row r="68" spans="1:4" ht="14" customHeight="1" x14ac:dyDescent="0.35">
      <c r="A68" s="159" t="s">
        <v>201</v>
      </c>
      <c r="B68" s="161">
        <v>45614</v>
      </c>
      <c r="C68" s="151"/>
      <c r="D68" s="159">
        <v>1004</v>
      </c>
    </row>
    <row r="69" spans="1:4" ht="14" customHeight="1" x14ac:dyDescent="0.35">
      <c r="A69" s="159" t="s">
        <v>202</v>
      </c>
      <c r="B69" s="161">
        <v>45630</v>
      </c>
      <c r="C69" s="151"/>
      <c r="D69" s="159">
        <v>932</v>
      </c>
    </row>
    <row r="70" spans="1:4" ht="14" customHeight="1" x14ac:dyDescent="0.35">
      <c r="A70" s="159" t="s">
        <v>203</v>
      </c>
      <c r="B70" s="161">
        <v>45631</v>
      </c>
      <c r="C70" s="151"/>
      <c r="D70" s="159">
        <v>550</v>
      </c>
    </row>
    <row r="71" spans="1:4" ht="14" customHeight="1" x14ac:dyDescent="0.35">
      <c r="A71" s="159" t="s">
        <v>204</v>
      </c>
      <c r="B71" s="161">
        <v>45635</v>
      </c>
      <c r="C71" s="151"/>
      <c r="D71" s="159">
        <v>8837.5</v>
      </c>
    </row>
    <row r="72" spans="1:4" ht="14" customHeight="1" x14ac:dyDescent="0.35">
      <c r="A72" s="159" t="s">
        <v>205</v>
      </c>
      <c r="B72" s="161">
        <v>45635</v>
      </c>
      <c r="C72" s="151"/>
      <c r="D72" s="159">
        <v>30065.5</v>
      </c>
    </row>
    <row r="73" spans="1:4" ht="14" customHeight="1" x14ac:dyDescent="0.35">
      <c r="A73" s="159" t="s">
        <v>206</v>
      </c>
      <c r="B73" s="161">
        <v>45638</v>
      </c>
      <c r="C73" s="151"/>
      <c r="D73" s="159">
        <v>2518.7474999999999</v>
      </c>
    </row>
    <row r="74" spans="1:4" ht="14" customHeight="1" x14ac:dyDescent="0.35">
      <c r="A74" s="159" t="s">
        <v>208</v>
      </c>
      <c r="B74" s="161">
        <v>45643</v>
      </c>
      <c r="C74" s="151"/>
      <c r="D74" s="159">
        <v>8820</v>
      </c>
    </row>
    <row r="75" spans="1:4" ht="14" customHeight="1" x14ac:dyDescent="0.35">
      <c r="A75" s="159" t="s">
        <v>264</v>
      </c>
      <c r="B75" s="161">
        <v>45652</v>
      </c>
      <c r="C75" s="151"/>
      <c r="D75" s="159">
        <v>1220.25</v>
      </c>
    </row>
    <row r="76" spans="1:4" ht="14" customHeight="1" x14ac:dyDescent="0.35">
      <c r="A76" s="159" t="s">
        <v>210</v>
      </c>
      <c r="B76" s="161">
        <v>45652</v>
      </c>
      <c r="C76" s="151"/>
      <c r="D76" s="159">
        <v>2500</v>
      </c>
    </row>
    <row r="77" spans="1:4" ht="14" customHeight="1" x14ac:dyDescent="0.35">
      <c r="A77" s="159" t="s">
        <v>211</v>
      </c>
      <c r="B77" s="151"/>
      <c r="C77" s="151"/>
      <c r="D77" s="153"/>
    </row>
    <row r="78" spans="1:4" ht="14" hidden="1" customHeight="1" x14ac:dyDescent="0.35">
      <c r="A78" s="142"/>
      <c r="B78" s="151"/>
      <c r="C78" s="151"/>
      <c r="D78" s="153"/>
    </row>
    <row r="79" spans="1:4" ht="14" hidden="1" customHeight="1" x14ac:dyDescent="0.35">
      <c r="A79" s="142"/>
      <c r="B79" s="151"/>
      <c r="C79" s="151"/>
      <c r="D79" s="153"/>
    </row>
    <row r="80" spans="1:4" ht="14" hidden="1" customHeight="1" x14ac:dyDescent="0.35">
      <c r="A80" s="142"/>
      <c r="B80" s="151"/>
      <c r="C80" s="151"/>
      <c r="D80" s="153"/>
    </row>
    <row r="81" spans="1:4" ht="14" hidden="1" customHeight="1" x14ac:dyDescent="0.35">
      <c r="A81" s="142"/>
      <c r="B81" s="151"/>
      <c r="C81" s="151"/>
      <c r="D81" s="153"/>
    </row>
    <row r="82" spans="1:4" ht="14" hidden="1" customHeight="1" x14ac:dyDescent="0.35">
      <c r="A82" s="142"/>
      <c r="B82" s="151"/>
      <c r="C82" s="151"/>
      <c r="D82" s="153"/>
    </row>
    <row r="83" spans="1:4" ht="14" hidden="1" customHeight="1" x14ac:dyDescent="0.35">
      <c r="A83" s="142"/>
      <c r="B83" s="151"/>
      <c r="C83" s="151"/>
      <c r="D83" s="153"/>
    </row>
    <row r="84" spans="1:4" ht="14" hidden="1" customHeight="1" x14ac:dyDescent="0.35">
      <c r="A84" s="140"/>
      <c r="B84" s="151"/>
      <c r="C84" s="151"/>
      <c r="D84" s="153"/>
    </row>
    <row r="85" spans="1:4" ht="14" hidden="1" customHeight="1" x14ac:dyDescent="0.35">
      <c r="A85" s="142"/>
      <c r="B85" s="151"/>
      <c r="C85" s="151"/>
      <c r="D85" s="153"/>
    </row>
    <row r="86" spans="1:4" ht="14" hidden="1" customHeight="1" x14ac:dyDescent="0.35">
      <c r="A86" s="142"/>
      <c r="B86" s="151"/>
      <c r="C86" s="151"/>
      <c r="D86" s="153"/>
    </row>
    <row r="87" spans="1:4" ht="14" hidden="1" customHeight="1" x14ac:dyDescent="0.35">
      <c r="A87" s="142"/>
      <c r="B87" s="151"/>
      <c r="C87" s="151"/>
      <c r="D87" s="153"/>
    </row>
    <row r="88" spans="1:4" ht="14" hidden="1" customHeight="1" x14ac:dyDescent="0.35">
      <c r="A88" s="149"/>
      <c r="B88" s="154"/>
      <c r="C88" s="154"/>
      <c r="D88" s="155"/>
    </row>
    <row r="89" spans="1:4" ht="14" hidden="1" customHeight="1" x14ac:dyDescent="0.35">
      <c r="A89" s="149"/>
      <c r="B89" s="154"/>
      <c r="C89" s="154"/>
      <c r="D89" s="155"/>
    </row>
    <row r="90" spans="1:4" ht="14" hidden="1" customHeight="1" x14ac:dyDescent="0.35">
      <c r="A90" s="142"/>
      <c r="B90" s="151"/>
      <c r="C90" s="151"/>
      <c r="D90" s="153"/>
    </row>
    <row r="91" spans="1:4" ht="14" hidden="1" customHeight="1" x14ac:dyDescent="0.35">
      <c r="A91" s="149"/>
      <c r="B91" s="154"/>
      <c r="C91" s="154"/>
      <c r="D91" s="155"/>
    </row>
    <row r="92" spans="1:4" ht="14" hidden="1" customHeight="1" x14ac:dyDescent="0.35">
      <c r="A92" s="142"/>
      <c r="B92" s="151"/>
      <c r="C92" s="151"/>
      <c r="D92" s="153"/>
    </row>
    <row r="93" spans="1:4" ht="14" hidden="1" customHeight="1" x14ac:dyDescent="0.35">
      <c r="A93" s="149"/>
      <c r="B93" s="154"/>
      <c r="C93" s="154"/>
      <c r="D93" s="155"/>
    </row>
    <row r="94" spans="1:4" ht="14" hidden="1" customHeight="1" x14ac:dyDescent="0.35">
      <c r="A94" s="142"/>
      <c r="B94" s="151"/>
      <c r="C94" s="151"/>
      <c r="D94" s="153"/>
    </row>
    <row r="95" spans="1:4" ht="14" hidden="1" customHeight="1" x14ac:dyDescent="0.35">
      <c r="A95" s="142"/>
      <c r="B95" s="151"/>
      <c r="C95" s="151"/>
      <c r="D95" s="153"/>
    </row>
    <row r="96" spans="1:4" ht="14" hidden="1" customHeight="1" x14ac:dyDescent="0.35">
      <c r="A96" s="142"/>
      <c r="B96" s="151"/>
      <c r="C96" s="151"/>
      <c r="D96" s="153"/>
    </row>
    <row r="97" spans="1:15" ht="14" hidden="1" customHeight="1" x14ac:dyDescent="0.35">
      <c r="A97" s="149"/>
      <c r="B97" s="154"/>
      <c r="C97" s="154"/>
      <c r="D97" s="155"/>
    </row>
    <row r="98" spans="1:15" ht="14" hidden="1" customHeight="1" x14ac:dyDescent="0.35">
      <c r="A98" s="142"/>
      <c r="B98" s="151"/>
      <c r="C98" s="151"/>
      <c r="D98" s="153"/>
    </row>
    <row r="99" spans="1:15" ht="14" hidden="1" customHeight="1" x14ac:dyDescent="0.35">
      <c r="A99" s="149"/>
      <c r="B99" s="154"/>
      <c r="C99" s="154"/>
      <c r="D99" s="155"/>
    </row>
    <row r="100" spans="1:15" ht="14" customHeight="1" x14ac:dyDescent="0.35">
      <c r="A100" s="17" t="s">
        <v>12</v>
      </c>
      <c r="B100" s="154"/>
      <c r="C100" s="154"/>
      <c r="D100" s="155">
        <f>SUM(D34:D77)</f>
        <v>693527.53250000009</v>
      </c>
    </row>
    <row r="101" spans="1:15" ht="15" x14ac:dyDescent="0.35">
      <c r="B101" s="17"/>
      <c r="C101" s="21"/>
      <c r="D101" s="32"/>
    </row>
    <row r="102" spans="1:15" ht="15.5" x14ac:dyDescent="0.35">
      <c r="A102" s="17" t="s">
        <v>71</v>
      </c>
      <c r="B102" s="61"/>
      <c r="C102" s="61"/>
      <c r="D102" s="32">
        <f>(C30+C31+C32)-D100</f>
        <v>-148295.04935665359</v>
      </c>
    </row>
    <row r="103" spans="1:15" ht="15.5" x14ac:dyDescent="0.35">
      <c r="A103" s="186" t="s">
        <v>70</v>
      </c>
      <c r="B103" s="186"/>
      <c r="C103" s="186"/>
      <c r="D103" s="92">
        <f>D101</f>
        <v>0</v>
      </c>
    </row>
    <row r="104" spans="1:15" ht="15.5" x14ac:dyDescent="0.35">
      <c r="A104" s="186" t="s">
        <v>35</v>
      </c>
      <c r="B104" s="186"/>
      <c r="C104" s="186"/>
      <c r="D104" s="186"/>
    </row>
    <row r="105" spans="1:15" ht="15.5" x14ac:dyDescent="0.35">
      <c r="A105" s="23"/>
      <c r="B105" s="22"/>
      <c r="C105" s="22"/>
      <c r="D105" s="22"/>
    </row>
    <row r="106" spans="1:15" ht="15.5" x14ac:dyDescent="0.35">
      <c r="A106" s="26" t="s">
        <v>13</v>
      </c>
      <c r="B106" s="22"/>
      <c r="C106" s="22"/>
      <c r="D106" s="22"/>
    </row>
    <row r="107" spans="1:15" ht="15.5" x14ac:dyDescent="0.35">
      <c r="A107" s="23"/>
      <c r="B107" s="22"/>
      <c r="C107" s="22"/>
      <c r="D107" s="22"/>
    </row>
    <row r="108" spans="1:15" ht="15.5" x14ac:dyDescent="0.35">
      <c r="A108" s="23" t="s">
        <v>18</v>
      </c>
      <c r="B108" s="22"/>
      <c r="C108" s="22" t="s">
        <v>22</v>
      </c>
      <c r="D108" s="22"/>
    </row>
    <row r="109" spans="1:15" ht="15.5" hidden="1" x14ac:dyDescent="0.35">
      <c r="A109" s="23"/>
      <c r="B109" s="22"/>
      <c r="C109" s="22"/>
      <c r="D109" s="22"/>
    </row>
    <row r="110" spans="1:15" ht="31" hidden="1" x14ac:dyDescent="0.35">
      <c r="A110" s="23" t="s">
        <v>51</v>
      </c>
      <c r="B110" s="22"/>
      <c r="C110" s="22" t="s">
        <v>53</v>
      </c>
      <c r="D110" s="22"/>
    </row>
    <row r="111" spans="1:15" ht="15.5" x14ac:dyDescent="0.35">
      <c r="A111" s="24"/>
      <c r="B111" s="24"/>
      <c r="C111" s="24"/>
      <c r="D111" s="24"/>
      <c r="O111" s="126"/>
    </row>
    <row r="113" spans="1:3" ht="31" x14ac:dyDescent="0.35">
      <c r="A113" s="23" t="s">
        <v>314</v>
      </c>
      <c r="B113" s="23"/>
      <c r="C113" s="23" t="s">
        <v>53</v>
      </c>
    </row>
  </sheetData>
  <mergeCells count="14">
    <mergeCell ref="A103:C103"/>
    <mergeCell ref="A104:D104"/>
    <mergeCell ref="B11:D11"/>
    <mergeCell ref="B12:D12"/>
    <mergeCell ref="B13:D13"/>
    <mergeCell ref="A14:D14"/>
    <mergeCell ref="A16:D16"/>
    <mergeCell ref="A18:D18"/>
    <mergeCell ref="B10:D10"/>
    <mergeCell ref="A4:D4"/>
    <mergeCell ref="A7:B7"/>
    <mergeCell ref="C7:D7"/>
    <mergeCell ref="B8:D8"/>
    <mergeCell ref="A9:C9"/>
  </mergeCells>
  <pageMargins left="0.39370078740157483" right="0.39370078740157483" top="0.39370078740157483" bottom="0.39370078740157483" header="0.31496062992125984" footer="0.31496062992125984"/>
  <pageSetup paperSize="9" scale="57" fitToWidth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FD74-6BFF-49BC-88F1-106011B21A88}">
  <dimension ref="A1"/>
  <sheetViews>
    <sheetView workbookViewId="0">
      <selection activeCell="K17" sqref="K17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ШК104</vt:lpstr>
      <vt:lpstr>Мира 122-2</vt:lpstr>
      <vt:lpstr>К. Беляева 61в</vt:lpstr>
      <vt:lpstr>К. Беляева 40Б</vt:lpstr>
      <vt:lpstr>К. Беляева 40В</vt:lpstr>
      <vt:lpstr>К. Беляева 40Г</vt:lpstr>
      <vt:lpstr>К. Беляева 40Д</vt:lpstr>
      <vt:lpstr>сводная</vt:lpstr>
      <vt:lpstr>ШК104!_ednref4</vt:lpstr>
      <vt:lpstr>'Мира 122-2'!Область_печати</vt:lpstr>
      <vt:lpstr>ШК104!Область_печати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2025-03-20T13:06:44Z</cp:lastPrinted>
  <dcterms:created xsi:type="dcterms:W3CDTF">2023-02-16T12:25:46Z</dcterms:created>
  <dcterms:modified xsi:type="dcterms:W3CDTF">2025-03-20T13:11:55Z</dcterms:modified>
</cp:coreProperties>
</file>