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ОБМЕН\2 Годовый отчеты\Годовой отчет 2024г\"/>
    </mc:Choice>
  </mc:AlternateContent>
  <xr:revisionPtr revIDLastSave="0" documentId="13_ncr:1_{559B196F-00EE-4689-9770-A9003648E2EC}" xr6:coauthVersionLast="43" xr6:coauthVersionMax="43" xr10:uidLastSave="{00000000-0000-0000-0000-000000000000}"/>
  <bookViews>
    <workbookView xWindow="-110" yWindow="-110" windowWidth="19420" windowHeight="10420" activeTab="4" xr2:uid="{D40D97D7-B5F3-42B3-90FC-AD7236587E47}"/>
  </bookViews>
  <sheets>
    <sheet name="КБ40Б" sheetId="1" r:id="rId1"/>
    <sheet name="КБ40В" sheetId="2" r:id="rId2"/>
    <sheet name="КБ40Г" sheetId="3" r:id="rId3"/>
    <sheet name="КБ40Д" sheetId="4" r:id="rId4"/>
    <sheet name="КБ61В" sheetId="5" r:id="rId5"/>
    <sheet name="МИра122-2" sheetId="6" r:id="rId6"/>
    <sheet name="ШК104" sheetId="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Hlk34413745" localSheetId="0">КБ40Б!$A$314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5" i="7" l="1"/>
  <c r="E64" i="7"/>
  <c r="E69" i="7" s="1"/>
  <c r="E70" i="7" s="1"/>
  <c r="E74" i="7"/>
  <c r="E72" i="7"/>
  <c r="E77" i="7" l="1"/>
  <c r="D180" i="1" l="1"/>
  <c r="D198" i="2"/>
  <c r="D174" i="1" l="1"/>
  <c r="E29" i="7" l="1"/>
  <c r="E37" i="7"/>
  <c r="E36" i="7"/>
  <c r="E38" i="7"/>
  <c r="E33" i="7"/>
  <c r="E25" i="7" l="1"/>
  <c r="D318" i="4" l="1"/>
  <c r="D315" i="4"/>
  <c r="D314" i="4"/>
  <c r="D313" i="4"/>
  <c r="D312" i="4"/>
  <c r="D311" i="4"/>
  <c r="D313" i="3"/>
  <c r="D310" i="2"/>
  <c r="D317" i="4" l="1"/>
  <c r="D315" i="3"/>
  <c r="D309" i="2"/>
  <c r="D376" i="1"/>
  <c r="D305" i="2" l="1"/>
  <c r="D304" i="2"/>
  <c r="D303" i="2"/>
  <c r="D377" i="1"/>
  <c r="D375" i="1"/>
  <c r="D374" i="1"/>
  <c r="D373" i="1"/>
  <c r="D372" i="1"/>
  <c r="D371" i="1"/>
  <c r="D370" i="1"/>
  <c r="D316" i="3"/>
  <c r="D312" i="3"/>
  <c r="D311" i="3"/>
  <c r="D310" i="3"/>
  <c r="D309" i="3"/>
  <c r="D184" i="3" l="1"/>
  <c r="D185" i="4"/>
  <c r="D184" i="4"/>
  <c r="D183" i="2"/>
  <c r="D218" i="1"/>
  <c r="D217" i="1"/>
  <c r="D216" i="1"/>
  <c r="D183" i="3" l="1"/>
  <c r="D182" i="2"/>
  <c r="C217" i="1"/>
  <c r="C218" i="1" s="1"/>
  <c r="D186" i="4" l="1"/>
  <c r="D185" i="3" l="1"/>
  <c r="D184" i="2"/>
  <c r="D350" i="4" l="1"/>
  <c r="D349" i="4"/>
  <c r="D347" i="4"/>
  <c r="D346" i="4"/>
  <c r="D345" i="4"/>
  <c r="C346" i="4"/>
  <c r="D356" i="3" l="1"/>
  <c r="D355" i="3"/>
  <c r="D354" i="3"/>
  <c r="D352" i="3"/>
  <c r="D348" i="3"/>
  <c r="D347" i="3"/>
  <c r="D345" i="3"/>
  <c r="D344" i="3"/>
  <c r="D342" i="3"/>
  <c r="D343" i="3"/>
  <c r="D350" i="2" l="1"/>
  <c r="D349" i="2"/>
  <c r="D348" i="2"/>
  <c r="D346" i="2"/>
  <c r="D342" i="2"/>
  <c r="D341" i="2"/>
  <c r="D339" i="2"/>
  <c r="D338" i="2"/>
  <c r="D337" i="2"/>
  <c r="C338" i="2"/>
  <c r="C405" i="1" l="1"/>
  <c r="D417" i="1"/>
  <c r="D416" i="1"/>
  <c r="D413" i="1"/>
  <c r="D409" i="1"/>
  <c r="D408" i="1"/>
  <c r="D406" i="1"/>
  <c r="D405" i="1"/>
  <c r="D404" i="1"/>
  <c r="O41" i="7" l="1"/>
  <c r="Q41" i="7" s="1"/>
  <c r="R41" i="7" s="1"/>
  <c r="D38" i="5" l="1"/>
  <c r="D29" i="5"/>
  <c r="D30" i="5"/>
  <c r="C30" i="5"/>
  <c r="B30" i="5"/>
  <c r="D31" i="5"/>
  <c r="B31" i="5"/>
  <c r="D24" i="5" l="1"/>
  <c r="D23" i="5"/>
  <c r="D20" i="5"/>
  <c r="D21" i="5"/>
  <c r="D28" i="5" l="1"/>
  <c r="D26" i="5"/>
  <c r="D22" i="5"/>
  <c r="D19" i="5"/>
  <c r="D18" i="5"/>
  <c r="D17" i="5"/>
  <c r="D15" i="5"/>
  <c r="D14" i="5"/>
  <c r="D12" i="5"/>
  <c r="D11" i="5"/>
  <c r="D25" i="5" l="1"/>
  <c r="F25" i="5" s="1"/>
  <c r="D13" i="5"/>
  <c r="F14" i="5" s="1"/>
  <c r="C17" i="5" l="1"/>
  <c r="C18" i="5" s="1"/>
  <c r="C19" i="5" s="1"/>
  <c r="C20" i="5" s="1"/>
  <c r="D26" i="6" l="1"/>
  <c r="D25" i="6"/>
  <c r="E14" i="6"/>
  <c r="D27" i="6" l="1"/>
  <c r="B27" i="6"/>
  <c r="D23" i="6"/>
  <c r="D22" i="6"/>
  <c r="D21" i="6"/>
  <c r="D20" i="6"/>
  <c r="D19" i="6"/>
  <c r="H22" i="6"/>
  <c r="H21" i="6"/>
  <c r="H20" i="6"/>
  <c r="H19" i="6"/>
  <c r="AL19" i="6"/>
  <c r="AM19" i="6" s="1"/>
  <c r="C19" i="6"/>
  <c r="C20" i="6" s="1"/>
  <c r="C21" i="6" s="1"/>
  <c r="C22" i="6" s="1"/>
  <c r="C18" i="6"/>
  <c r="D16" i="6"/>
  <c r="D15" i="6"/>
  <c r="D14" i="6" s="1"/>
  <c r="D13" i="6"/>
  <c r="D12" i="6"/>
  <c r="E34" i="7" l="1"/>
  <c r="E32" i="7"/>
  <c r="E39" i="7"/>
  <c r="E28" i="7"/>
  <c r="E31" i="7" l="1"/>
  <c r="E30" i="7"/>
  <c r="AM36" i="7" s="1"/>
  <c r="E44" i="7"/>
  <c r="E43" i="7"/>
  <c r="AR20" i="7"/>
  <c r="AP20" i="7"/>
  <c r="E22" i="7" l="1"/>
  <c r="E21" i="7"/>
  <c r="E23" i="7"/>
  <c r="AN26" i="7" l="1"/>
  <c r="AP26" i="7" s="1"/>
  <c r="AN44" i="7"/>
  <c r="AO44" i="7" s="1"/>
  <c r="D358" i="4"/>
  <c r="D357" i="4"/>
  <c r="D356" i="4"/>
  <c r="D354" i="4"/>
  <c r="D256" i="4"/>
  <c r="D244" i="4"/>
  <c r="D243" i="4"/>
  <c r="D231" i="4"/>
  <c r="D230" i="4"/>
  <c r="D218" i="4"/>
  <c r="D212" i="4"/>
  <c r="D183" i="4"/>
  <c r="D182" i="4"/>
  <c r="O185" i="4" s="1"/>
  <c r="Q185" i="4" s="1"/>
  <c r="R185" i="4" s="1"/>
  <c r="D181" i="4"/>
  <c r="D232" i="4" l="1"/>
  <c r="D180" i="4"/>
  <c r="D107" i="4" l="1"/>
  <c r="F98" i="4"/>
  <c r="H98" i="4" s="1"/>
  <c r="G128" i="4"/>
  <c r="H128" i="4" s="1"/>
  <c r="G120" i="4"/>
  <c r="H120" i="4" s="1"/>
  <c r="G113" i="4"/>
  <c r="H113" i="4" s="1"/>
  <c r="G107" i="4"/>
  <c r="H107" i="4" s="1"/>
  <c r="D108" i="4" s="1"/>
  <c r="G101" i="4"/>
  <c r="H101" i="4" s="1"/>
  <c r="D102" i="4" s="1"/>
  <c r="F26" i="4"/>
  <c r="B315" i="4" l="1"/>
  <c r="B314" i="4"/>
  <c r="B313" i="4"/>
  <c r="B312" i="4"/>
  <c r="B313" i="3"/>
  <c r="B312" i="3"/>
  <c r="B311" i="3"/>
  <c r="B310" i="3"/>
  <c r="B307" i="2"/>
  <c r="B306" i="2"/>
  <c r="B305" i="2"/>
  <c r="B304" i="2"/>
  <c r="D256" i="3" l="1"/>
  <c r="D255" i="3"/>
  <c r="D258" i="3" s="1"/>
  <c r="D259" i="3" s="1"/>
  <c r="D243" i="3"/>
  <c r="D242" i="3"/>
  <c r="D245" i="3" s="1"/>
  <c r="D246" i="3" s="1"/>
  <c r="D257" i="4"/>
  <c r="D259" i="4"/>
  <c r="D260" i="4" s="1"/>
  <c r="D246" i="4"/>
  <c r="D247" i="4" s="1"/>
  <c r="D230" i="3"/>
  <c r="D229" i="3"/>
  <c r="D217" i="3"/>
  <c r="D211" i="3"/>
  <c r="D231" i="3" l="1"/>
  <c r="D257" i="3"/>
  <c r="D244" i="3"/>
  <c r="D245" i="4"/>
  <c r="D258" i="4"/>
  <c r="H199" i="3" l="1"/>
  <c r="G198" i="3"/>
  <c r="H198" i="3" s="1"/>
  <c r="D199" i="3" s="1"/>
  <c r="D182" i="3"/>
  <c r="D181" i="3"/>
  <c r="O184" i="3" s="1"/>
  <c r="Q184" i="3" s="1"/>
  <c r="R184" i="3" s="1"/>
  <c r="D180" i="3"/>
  <c r="D179" i="3"/>
  <c r="G204" i="3"/>
  <c r="H204" i="3" s="1"/>
  <c r="D205" i="3" s="1"/>
  <c r="G192" i="3"/>
  <c r="H192" i="3" s="1"/>
  <c r="D193" i="3" s="1"/>
  <c r="G127" i="3"/>
  <c r="H127" i="3" s="1"/>
  <c r="D128" i="3" s="1"/>
  <c r="G120" i="3"/>
  <c r="H120" i="3" s="1"/>
  <c r="D121" i="3" s="1"/>
  <c r="G113" i="3"/>
  <c r="H113" i="3" s="1"/>
  <c r="G101" i="3"/>
  <c r="H101" i="3" s="1"/>
  <c r="D102" i="3" s="1"/>
  <c r="D114" i="2"/>
  <c r="D107" i="1"/>
  <c r="D107" i="3"/>
  <c r="E98" i="3" s="1"/>
  <c r="G98" i="3" s="1"/>
  <c r="F26" i="3"/>
  <c r="H200" i="3" l="1"/>
  <c r="G107" i="3"/>
  <c r="H107" i="3" s="1"/>
  <c r="D108" i="3" s="1"/>
  <c r="D256" i="2" l="1"/>
  <c r="D255" i="2"/>
  <c r="D258" i="2" s="1"/>
  <c r="D259" i="2" s="1"/>
  <c r="D243" i="2"/>
  <c r="D242" i="2"/>
  <c r="D245" i="2" s="1"/>
  <c r="D246" i="2" s="1"/>
  <c r="D230" i="2"/>
  <c r="D229" i="2"/>
  <c r="D231" i="2" s="1"/>
  <c r="D216" i="2"/>
  <c r="D210" i="2"/>
  <c r="O203" i="2"/>
  <c r="P203" i="2" s="1"/>
  <c r="D204" i="2" s="1"/>
  <c r="O197" i="2"/>
  <c r="P197" i="2" s="1"/>
  <c r="P199" i="2" l="1"/>
  <c r="D244" i="2"/>
  <c r="D257" i="2"/>
  <c r="O191" i="2" l="1"/>
  <c r="P191" i="2" s="1"/>
  <c r="D192" i="2" s="1"/>
  <c r="O126" i="2"/>
  <c r="P126" i="2" s="1"/>
  <c r="D127" i="2" s="1"/>
  <c r="O119" i="2"/>
  <c r="P119" i="2" s="1"/>
  <c r="D120" i="2" s="1"/>
  <c r="O114" i="2"/>
  <c r="P114" i="2" s="1"/>
  <c r="D115" i="2" s="1"/>
  <c r="D108" i="2"/>
  <c r="O107" i="2"/>
  <c r="P107" i="2" s="1"/>
  <c r="O101" i="2"/>
  <c r="P101" i="2" s="1"/>
  <c r="D102" i="2" s="1"/>
  <c r="N26" i="2"/>
  <c r="D122" i="1" l="1"/>
  <c r="D181" i="2"/>
  <c r="D180" i="2"/>
  <c r="O183" i="2" s="1"/>
  <c r="Q183" i="2" s="1"/>
  <c r="R183" i="2" s="1"/>
  <c r="D179" i="2"/>
  <c r="D178" i="2"/>
  <c r="D186" i="1" l="1"/>
  <c r="D341" i="1"/>
  <c r="D323" i="1" l="1"/>
  <c r="D322" i="1"/>
  <c r="D309" i="1"/>
  <c r="D308" i="1"/>
  <c r="D277" i="1"/>
  <c r="D276" i="1"/>
  <c r="D261" i="1"/>
  <c r="D262" i="1" s="1"/>
  <c r="D248" i="1"/>
  <c r="D247" i="1"/>
  <c r="D324" i="1" l="1"/>
  <c r="D249" i="1"/>
  <c r="D310" i="1"/>
  <c r="D278" i="1"/>
  <c r="D234" i="1"/>
  <c r="D233" i="1"/>
  <c r="D237" i="1" s="1"/>
  <c r="D215" i="1"/>
  <c r="D214" i="1"/>
  <c r="D213" i="1"/>
  <c r="D212" i="1"/>
  <c r="D198" i="1"/>
  <c r="D192" i="1"/>
  <c r="D235" i="1" l="1"/>
  <c r="D209" i="1"/>
  <c r="D167" i="1" l="1"/>
  <c r="D114" i="4"/>
  <c r="D114" i="3" l="1"/>
  <c r="D200" i="4" l="1"/>
  <c r="I39" i="7" l="1"/>
  <c r="I38" i="7"/>
  <c r="I37" i="7"/>
  <c r="I36" i="7"/>
  <c r="C36" i="7"/>
  <c r="C37" i="7" s="1"/>
  <c r="C38" i="7" s="1"/>
  <c r="C39" i="7" s="1"/>
  <c r="C10" i="6"/>
  <c r="E13" i="5"/>
  <c r="E14" i="5" s="1"/>
  <c r="D296" i="4"/>
  <c r="D283" i="4"/>
  <c r="D277" i="4"/>
  <c r="D267" i="4"/>
  <c r="D234" i="4"/>
  <c r="B217" i="4"/>
  <c r="B211" i="4"/>
  <c r="D206" i="4"/>
  <c r="D194" i="4"/>
  <c r="D129" i="4"/>
  <c r="D121" i="4"/>
  <c r="D294" i="3"/>
  <c r="D281" i="3"/>
  <c r="D275" i="3"/>
  <c r="D265" i="3"/>
  <c r="D232" i="3"/>
  <c r="D233" i="3" s="1"/>
  <c r="B216" i="3"/>
  <c r="B210" i="3"/>
  <c r="D307" i="2"/>
  <c r="D306" i="2"/>
  <c r="D294" i="2"/>
  <c r="D281" i="2"/>
  <c r="D275" i="2"/>
  <c r="D265" i="2"/>
  <c r="D232" i="2"/>
  <c r="D233" i="2" s="1"/>
  <c r="B215" i="2"/>
  <c r="B209" i="2"/>
  <c r="B374" i="1"/>
  <c r="B373" i="1"/>
  <c r="B372" i="1"/>
  <c r="B371" i="1"/>
  <c r="D361" i="1"/>
  <c r="D348" i="1"/>
  <c r="D332" i="1"/>
  <c r="D325" i="1"/>
  <c r="D326" i="1" s="1"/>
  <c r="D311" i="1"/>
  <c r="D312" i="1" s="1"/>
  <c r="D279" i="1"/>
  <c r="D280" i="1" s="1"/>
  <c r="D250" i="1"/>
  <c r="D251" i="1" s="1"/>
  <c r="D236" i="1"/>
  <c r="B197" i="1"/>
  <c r="B191" i="1"/>
  <c r="D263" i="1" l="1"/>
  <c r="D264" i="1"/>
  <c r="D265" i="1" s="1"/>
  <c r="D233" i="4"/>
  <c r="AN36" i="7" l="1"/>
  <c r="AT31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28" authorId="0" shapeId="0" xr:uid="{7D7FD026-53DA-48AC-82CC-B0B0B0C4C363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мтс 500 с 01.04.20
эртелеком  аренда земли 60000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24" authorId="0" shapeId="0" xr:uid="{683DD63C-EC90-4759-9C42-3277F2C0906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 том числе НСО</t>
        </r>
      </text>
    </comment>
    <comment ref="D48" authorId="0" shapeId="0" xr:uid="{B4293C35-588D-44A8-89EE-18946307BD09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проверить оплаты провайдеров</t>
        </r>
      </text>
    </comment>
  </commentList>
</comments>
</file>

<file path=xl/sharedStrings.xml><?xml version="1.0" encoding="utf-8"?>
<sst xmlns="http://schemas.openxmlformats.org/spreadsheetml/2006/main" count="4529" uniqueCount="659">
  <si>
    <t>№</t>
  </si>
  <si>
    <t>п/п</t>
  </si>
  <si>
    <t>Наименование параметра</t>
  </si>
  <si>
    <t>Ед. изм.</t>
  </si>
  <si>
    <t>Значение</t>
  </si>
  <si>
    <t>1.</t>
  </si>
  <si>
    <t>Дата заполнения/внесения изменений</t>
  </si>
  <si>
    <t>-</t>
  </si>
  <si>
    <t>Сведения о способе управления многоквартирным домом</t>
  </si>
  <si>
    <t>2.</t>
  </si>
  <si>
    <t>Документ, подтверждающий выбранный способ управления (протокол общего собрания собственников (членов кооператива))</t>
  </si>
  <si>
    <t>Протокол №б/н от21.09.2015</t>
  </si>
  <si>
    <t>3.</t>
  </si>
  <si>
    <t>Договор управления</t>
  </si>
  <si>
    <t>Сведения о способе формирования фонда капитального ремонта</t>
  </si>
  <si>
    <t>4.</t>
  </si>
  <si>
    <t>Способ формирования фонда капитального ремонта</t>
  </si>
  <si>
    <t>Общая характеристика многоквартирного дома</t>
  </si>
  <si>
    <t>5.</t>
  </si>
  <si>
    <t>Адрес многоквартирного дома</t>
  </si>
  <si>
    <t>Космонавта Беляева,40б</t>
  </si>
  <si>
    <t>6.</t>
  </si>
  <si>
    <t>Год постройки / Год ввода дома в эксплуатацию</t>
  </si>
  <si>
    <t>7.</t>
  </si>
  <si>
    <t>Серия, тип постройки здания</t>
  </si>
  <si>
    <t>Без серии</t>
  </si>
  <si>
    <t>8.</t>
  </si>
  <si>
    <t>Тип дома</t>
  </si>
  <si>
    <t>Индивидуальный</t>
  </si>
  <si>
    <t>9.</t>
  </si>
  <si>
    <t>Количество этажей:</t>
  </si>
  <si>
    <t>10.</t>
  </si>
  <si>
    <t>- наибольшее</t>
  </si>
  <si>
    <t>ед.</t>
  </si>
  <si>
    <t>11.</t>
  </si>
  <si>
    <t>- наименьшее</t>
  </si>
  <si>
    <t>12.</t>
  </si>
  <si>
    <t>Количество подъездов</t>
  </si>
  <si>
    <t>13.</t>
  </si>
  <si>
    <t>Количество лифтов</t>
  </si>
  <si>
    <t>14.</t>
  </si>
  <si>
    <t>Количество помещений:</t>
  </si>
  <si>
    <t>15.</t>
  </si>
  <si>
    <t>- жилых</t>
  </si>
  <si>
    <t>16.</t>
  </si>
  <si>
    <t>- нежилых</t>
  </si>
  <si>
    <t>17.</t>
  </si>
  <si>
    <t>Общая площадь дома, в том числе:</t>
  </si>
  <si>
    <t>кв. м</t>
  </si>
  <si>
    <t>18.</t>
  </si>
  <si>
    <t>- общая площадь жилых помещений</t>
  </si>
  <si>
    <t>19.</t>
  </si>
  <si>
    <t>- общая площадь нежилых помещений</t>
  </si>
  <si>
    <t>20.</t>
  </si>
  <si>
    <t>- общая площадь помещений, входящих в состав общего имущества</t>
  </si>
  <si>
    <t>21.</t>
  </si>
  <si>
    <t>Кадастровый номер земельного участка, на котором расположен дом</t>
  </si>
  <si>
    <t>59:01:4410872:516</t>
  </si>
  <si>
    <t>22.</t>
  </si>
  <si>
    <t>Площадь земельного участка, входящего в состав общего имущества в многоквартирном доме</t>
  </si>
  <si>
    <t>23.</t>
  </si>
  <si>
    <t>Площадь парковки в границах земельного участка</t>
  </si>
  <si>
    <t>24.</t>
  </si>
  <si>
    <t>Факт признания дома аварийным</t>
  </si>
  <si>
    <t>Не признан</t>
  </si>
  <si>
    <t>Элементы благоустройства</t>
  </si>
  <si>
    <t>25.</t>
  </si>
  <si>
    <t>Детская площадка</t>
  </si>
  <si>
    <t>Есть</t>
  </si>
  <si>
    <t>26.</t>
  </si>
  <si>
    <t>Спортивная площадка</t>
  </si>
  <si>
    <t>27.</t>
  </si>
  <si>
    <t>Сведения об основных конструктивных элементах многоквартирного дома, оборудовании и системах инженерно-технического обеспечения, входящих в состав общего имущества в многоквартирном доме</t>
  </si>
  <si>
    <t>Фундамент</t>
  </si>
  <si>
    <t>Тип фундамента</t>
  </si>
  <si>
    <t xml:space="preserve">   Свайный</t>
  </si>
  <si>
    <t>Стены и перекрытия</t>
  </si>
  <si>
    <t>Тип перекрытий</t>
  </si>
  <si>
    <t>Железобетонные</t>
  </si>
  <si>
    <t>Материал несущих стен</t>
  </si>
  <si>
    <t>монолитные</t>
  </si>
  <si>
    <t>Фасады (заполняется по каждому типу фасада)</t>
  </si>
  <si>
    <t>Тип фасада</t>
  </si>
  <si>
    <t>Вентилируемый фасад</t>
  </si>
  <si>
    <t>Крыши (заполняется по каждому типу крыши)</t>
  </si>
  <si>
    <t>Тип крыши</t>
  </si>
  <si>
    <t>Плоская</t>
  </si>
  <si>
    <r>
      <t xml:space="preserve">Тип кровли </t>
    </r>
    <r>
      <rPr>
        <i/>
        <sz val="9.5"/>
        <color rgb="FF000000"/>
        <rFont val="Times New Roman"/>
        <family val="1"/>
        <charset val="204"/>
      </rPr>
      <t>(мягкая, наплавляемая)</t>
    </r>
  </si>
  <si>
    <t>Рулонная</t>
  </si>
  <si>
    <t>Подвалы</t>
  </si>
  <si>
    <t>Площадь подвала по полу</t>
  </si>
  <si>
    <t>Мусоропроводы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</si>
  <si>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</si>
  <si>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</si>
  <si>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</si>
  <si>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подъезда</t>
  </si>
  <si>
    <t>Тип лифта</t>
  </si>
  <si>
    <t>Пассажирский</t>
  </si>
  <si>
    <t>Год ввода в эксплуатацию</t>
  </si>
  <si>
    <t>Грузопассажирский</t>
  </si>
  <si>
    <t>Общедомовые приборы учета (заполняется для каждого прибора учета)</t>
  </si>
  <si>
    <t xml:space="preserve">Вид коммунального ресурса  </t>
  </si>
  <si>
    <t>Тепло</t>
  </si>
  <si>
    <r>
      <t xml:space="preserve">Наличие прибора учета    </t>
    </r>
    <r>
      <rPr>
        <i/>
        <sz val="9.5"/>
        <color rgb="FF000000"/>
        <rFont val="Times New Roman"/>
        <family val="1"/>
        <charset val="204"/>
      </rPr>
      <t>(установлен</t>
    </r>
    <r>
      <rPr>
        <sz val="9.5"/>
        <color rgb="FF000000"/>
        <rFont val="Times New Roman"/>
        <family val="1"/>
        <charset val="204"/>
      </rPr>
      <t>)</t>
    </r>
  </si>
  <si>
    <t>установлен</t>
  </si>
  <si>
    <t>Тип прибора учета</t>
  </si>
  <si>
    <t>ТСРВ-034</t>
  </si>
  <si>
    <t>Единица измерения</t>
  </si>
  <si>
    <t>Гкал</t>
  </si>
  <si>
    <t>Дата ввода в эксплуатацию</t>
  </si>
  <si>
    <t>Дата поверки / замены прибора учета</t>
  </si>
  <si>
    <t xml:space="preserve">Вид коммунального ресурса    </t>
  </si>
  <si>
    <t>водоснабжение</t>
  </si>
  <si>
    <r>
      <t xml:space="preserve">Наличие прибора учета            </t>
    </r>
    <r>
      <rPr>
        <i/>
        <sz val="9.5"/>
        <color rgb="FF000000"/>
        <rFont val="Times New Roman"/>
        <family val="1"/>
        <charset val="204"/>
      </rPr>
      <t>(установлен</t>
    </r>
    <r>
      <rPr>
        <sz val="9.5"/>
        <color rgb="FF000000"/>
        <rFont val="Times New Roman"/>
        <family val="1"/>
        <charset val="204"/>
      </rPr>
      <t>)</t>
    </r>
  </si>
  <si>
    <t>Установлен</t>
  </si>
  <si>
    <t>ВМХ 65</t>
  </si>
  <si>
    <t>Куб.м.</t>
  </si>
  <si>
    <t>Электричество</t>
  </si>
  <si>
    <t>28.</t>
  </si>
  <si>
    <t>СЭ-2206/2207</t>
  </si>
  <si>
    <t>29.</t>
  </si>
  <si>
    <t>КВтч</t>
  </si>
  <si>
    <t>30.</t>
  </si>
  <si>
    <t>31.</t>
  </si>
  <si>
    <t>1 квартал 2030</t>
  </si>
  <si>
    <t>Система теплоснабжения</t>
  </si>
  <si>
    <t>Тип системы теплоснабжения</t>
  </si>
  <si>
    <t>Централизованная</t>
  </si>
  <si>
    <t>Система горячего водоснабжения</t>
  </si>
  <si>
    <t>32.</t>
  </si>
  <si>
    <t xml:space="preserve">Тип системы горячего водоснабжения  </t>
  </si>
  <si>
    <t xml:space="preserve">  Индивидуальный тепловой пункт</t>
  </si>
  <si>
    <t>Система холодного водоснабжения</t>
  </si>
  <si>
    <t>33.</t>
  </si>
  <si>
    <t>Тип системы холодного водоснабжения</t>
  </si>
  <si>
    <t xml:space="preserve"> централизованная  </t>
  </si>
  <si>
    <t>Система водоотведения</t>
  </si>
  <si>
    <t>34.</t>
  </si>
  <si>
    <t>Тип системы водоотведения</t>
  </si>
  <si>
    <t xml:space="preserve">  централизованная </t>
  </si>
  <si>
    <t>Система вентиляции</t>
  </si>
  <si>
    <t>Стоимость на единицу измерения</t>
  </si>
  <si>
    <t>руб.</t>
  </si>
  <si>
    <t xml:space="preserve">Годовая стоимость </t>
  </si>
  <si>
    <t>Руб.</t>
  </si>
  <si>
    <t>Дата начала действия установленного размера стоимости работы (услуги)</t>
  </si>
  <si>
    <t>Основание установления стоимости работы (услуги)</t>
  </si>
  <si>
    <t>ежедневно</t>
  </si>
  <si>
    <t>Годовая стоимость</t>
  </si>
  <si>
    <t>руб</t>
  </si>
  <si>
    <t xml:space="preserve">Периодичность предоставления работы (услуги)      </t>
  </si>
  <si>
    <t xml:space="preserve">Наименование работы (услуги) </t>
  </si>
  <si>
    <t>Руб*кв.м.</t>
  </si>
  <si>
    <t>По графику</t>
  </si>
  <si>
    <t>Обслуживание дымоходов и вентиляционных шахт</t>
  </si>
  <si>
    <t>Обслуживание систем дымоудаления, пожаротушения, АПС, СОУЭ</t>
  </si>
  <si>
    <t>Обслуживание лифтового хозяйства</t>
  </si>
  <si>
    <t xml:space="preserve">Единица измерения                      </t>
  </si>
  <si>
    <t>Ежедневно</t>
  </si>
  <si>
    <t xml:space="preserve">Обслуживание общедомовых приборов учета </t>
  </si>
  <si>
    <t xml:space="preserve">Коммунальные ресурсы на содержание общего имущества </t>
  </si>
  <si>
    <t>Руб.*кв.м.</t>
  </si>
  <si>
    <t>4.1.</t>
  </si>
  <si>
    <t>Горячая вода</t>
  </si>
  <si>
    <t>4.2.</t>
  </si>
  <si>
    <t>Холодная вода</t>
  </si>
  <si>
    <t>4.3.</t>
  </si>
  <si>
    <t>Электроэнергия</t>
  </si>
  <si>
    <t>4.4.</t>
  </si>
  <si>
    <t>Водоотведение</t>
  </si>
  <si>
    <t>5.1.</t>
  </si>
  <si>
    <t>5.2.</t>
  </si>
  <si>
    <t>5.3.</t>
  </si>
  <si>
    <t>5.4.</t>
  </si>
  <si>
    <r>
      <t xml:space="preserve">Вид коммунальной услуги   </t>
    </r>
    <r>
      <rPr>
        <i/>
        <sz val="9.5"/>
        <color rgb="FF000000"/>
        <rFont val="Times New Roman"/>
        <family val="1"/>
        <charset val="204"/>
      </rPr>
      <t>(Холодное  водоснабжение)</t>
    </r>
  </si>
  <si>
    <t>ХВС</t>
  </si>
  <si>
    <t>Тариф, установленный для потребителей</t>
  </si>
  <si>
    <t>Лицо, осуществляющее поставку коммунального ресурса</t>
  </si>
  <si>
    <t>ООО «НОВОГОР-Прикамье»</t>
  </si>
  <si>
    <t>Нормативный правовой акт, устанавливающий тариф (дата, номер, наименование принявшего акт органа)</t>
  </si>
  <si>
    <t>Дата начала действия тарифа</t>
  </si>
  <si>
    <t>01.01.2019/01.07.2019</t>
  </si>
  <si>
    <t xml:space="preserve">Потрачено за год </t>
  </si>
  <si>
    <t>Куб.м</t>
  </si>
  <si>
    <t xml:space="preserve">Начислено потребителям </t>
  </si>
  <si>
    <t>Оплачено потребителями</t>
  </si>
  <si>
    <t xml:space="preserve">Задолженность потребителей </t>
  </si>
  <si>
    <t>Начислено поставщиком</t>
  </si>
  <si>
    <t>Оплачено поставщику</t>
  </si>
  <si>
    <r>
      <t>Вид коммунальной услуги       (</t>
    </r>
    <r>
      <rPr>
        <i/>
        <sz val="9.5"/>
        <color rgb="FF000000"/>
        <rFont val="Times New Roman"/>
        <family val="1"/>
        <charset val="204"/>
      </rPr>
      <t>водоотведение)</t>
    </r>
  </si>
  <si>
    <t>Тариф, установленный для потребителей:</t>
  </si>
  <si>
    <t>21 702,88</t>
  </si>
  <si>
    <t>Задолженность потребителей</t>
  </si>
  <si>
    <r>
      <t xml:space="preserve">Вид коммунальной услуги   </t>
    </r>
    <r>
      <rPr>
        <i/>
        <sz val="9.5"/>
        <color rgb="FF000000"/>
        <rFont val="Times New Roman"/>
        <family val="1"/>
        <charset val="204"/>
      </rPr>
      <t>(Электроснабжение)</t>
    </r>
  </si>
  <si>
    <t>электроснабжение</t>
  </si>
  <si>
    <t>Квт*ч</t>
  </si>
  <si>
    <t>Тариф, установленный для потребителей (дневной/ночной):</t>
  </si>
  <si>
    <t>ОАО «Пермэнергосбыт»</t>
  </si>
  <si>
    <r>
      <t xml:space="preserve">Вид коммунальной услуги   </t>
    </r>
    <r>
      <rPr>
        <i/>
        <sz val="9.5"/>
        <color rgb="FF000000"/>
        <rFont val="Times New Roman"/>
        <family val="1"/>
        <charset val="204"/>
      </rPr>
      <t>(Подогрев воды)</t>
    </r>
  </si>
  <si>
    <t>Подогрев</t>
  </si>
  <si>
    <t>1891,80/1952,82</t>
  </si>
  <si>
    <t>Подогрев в ИТП здания</t>
  </si>
  <si>
    <t>ПРИКАЗ</t>
  </si>
  <si>
    <t> от 29 декабря 2017 года N СЭД-46-09-24-11</t>
  </si>
  <si>
    <t>882 100,76</t>
  </si>
  <si>
    <t>78 060,88</t>
  </si>
  <si>
    <r>
      <t xml:space="preserve">Вид коммунальной услуги   </t>
    </r>
    <r>
      <rPr>
        <i/>
        <sz val="9.5"/>
        <color rgb="FF000000"/>
        <rFont val="Times New Roman"/>
        <family val="1"/>
        <charset val="204"/>
      </rPr>
      <t>(отопление)</t>
    </r>
  </si>
  <si>
    <t>Отопление</t>
  </si>
  <si>
    <t>Постановление Региональной службы по тарифам Пермского края от 20.12.2018 № 360-т</t>
  </si>
  <si>
    <t>Сбор, транспортировка и захоронение твердых бытовых отходов</t>
  </si>
  <si>
    <t xml:space="preserve">Сведения об использовании общего имущества в многоквартирном доме </t>
  </si>
  <si>
    <t>Наименование объекта общего имущества</t>
  </si>
  <si>
    <t>Технический этаж</t>
  </si>
  <si>
    <t>2.1.</t>
  </si>
  <si>
    <t>Назначение объекта общего имущества</t>
  </si>
  <si>
    <t>Тех. помещение</t>
  </si>
  <si>
    <t>2.2.</t>
  </si>
  <si>
    <t>Наименование пользователя</t>
  </si>
  <si>
    <t>ОАО «ЭР Телеком Холдинг»</t>
  </si>
  <si>
    <t>2.3.</t>
  </si>
  <si>
    <t>Дата начала действия договора</t>
  </si>
  <si>
    <t>2.4.</t>
  </si>
  <si>
    <t>3.1.</t>
  </si>
  <si>
    <t>3.2.</t>
  </si>
  <si>
    <t>ПАО «Вымпел-Коммуникация»</t>
  </si>
  <si>
    <t>3.3.</t>
  </si>
  <si>
    <t>3.4.</t>
  </si>
  <si>
    <t>Холл первого этажа</t>
  </si>
  <si>
    <t>Место общего пользования</t>
  </si>
  <si>
    <t>ПАО «Ростелеком»»</t>
  </si>
  <si>
    <t>Сведения о капитальном ремонте общего имущества в многоквартирном доме</t>
  </si>
  <si>
    <t>Владелец специального счета</t>
  </si>
  <si>
    <t xml:space="preserve">Сведения о проведенных общих собраниях собственников помещений в многоквартирном доме </t>
  </si>
  <si>
    <t>Реквизиты протокола общего собрания собственников помещений (дата, номер)</t>
  </si>
  <si>
    <t>Протокол заочного собрания б/н                       от 08.02.2012</t>
  </si>
  <si>
    <t>Протокол заочного собрания б/н                       от 19.03.2012</t>
  </si>
  <si>
    <t>Протокол очного собрания б/н                       от 27.04.2012</t>
  </si>
  <si>
    <t>Протокол очного собрания б/н                       от 30.05.2012</t>
  </si>
  <si>
    <t>Протокол заочного собрания б/н                       от 14.06.2013</t>
  </si>
  <si>
    <t>Протокол заочного собрания б/н                       от 19.08.2014</t>
  </si>
  <si>
    <t>Протокол заочного собрания б/н                       от 21.09.2015</t>
  </si>
  <si>
    <t>Протокол заочного собрания б/н                       от 21.06.2016</t>
  </si>
  <si>
    <t xml:space="preserve">Отчет об исполнении управляющей организацией договора управления </t>
  </si>
  <si>
    <t>Дата начала отчетного периода</t>
  </si>
  <si>
    <t>Дата конца отчетного периода</t>
  </si>
  <si>
    <t>Общая информация о выполняемых работах (оказываемых услугах) по содержанию и текущему ремонту общего имущества</t>
  </si>
  <si>
    <t>Переходящие остатки денежных средств (на начало периода):</t>
  </si>
  <si>
    <t>- переплата потребителями</t>
  </si>
  <si>
    <t>Начислено за работы (услуги) по содержанию и текущему ремонту, в том числе:</t>
  </si>
  <si>
    <t>Получено денежных средств, в т. ч:</t>
  </si>
  <si>
    <t>- денежных средств от потребителей</t>
  </si>
  <si>
    <t>- целевых взносов от потребителей</t>
  </si>
  <si>
    <t>- субсидий</t>
  </si>
  <si>
    <t>- прочие поступления</t>
  </si>
  <si>
    <t>Всего денежных средств с учетом остатков</t>
  </si>
  <si>
    <t>Пени</t>
  </si>
  <si>
    <t>Выполненные работы:</t>
  </si>
  <si>
    <t>Произведена проверка соответствия параметров вертикальной планировки территории вокруг здания проектным параметрам.</t>
  </si>
  <si>
    <t>Произведена проверка технического состояния видимых частей конструкций с выявлением:</t>
  </si>
  <si>
    <t>признаков неравномерных осадок фундаментов всех типов;</t>
  </si>
  <si>
    <t>коррозии арматуры, расслаивания, трещин, выпучивания, отклонения от вертикали в домах с бетонными, железобетонными и каменными фундаментами.</t>
  </si>
  <si>
    <t>Произведена проверка состояния гидроизоляции фундаментов и систем водоотвода фундамента.</t>
  </si>
  <si>
    <t>Тех. подвал</t>
  </si>
  <si>
    <t>Проверка температурно-влажностного режима подвальных помещений;</t>
  </si>
  <si>
    <t>проверка состояния помещений подвалов, входов в подвалы и приямков, принятие мер, исключающих подтопление, захламление, загрязнение и загромождение таких помещений, а также мер, обеспечивающих их вентиляцию в соответствии с проектными требованиями;</t>
  </si>
  <si>
    <t>контроль за состоянием дверей подвалов и технических подполий, запорных устройств на них.</t>
  </si>
  <si>
    <t xml:space="preserve">Стены дома </t>
  </si>
  <si>
    <t>Произведены работы по выявлению отклонений от проектных условий эксплуатации, несанкционированного 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</t>
  </si>
  <si>
    <t>выявление следов коррозии, деформаций и трещин в местах расположения арматуры и закладных деталей, наличия трещин в местах примыкания внутренних поперечных стен к наружным стенам из несущих и самонесущих панелей, из крупноразмерных блоков;</t>
  </si>
  <si>
    <t>Межэтажные перекрытия</t>
  </si>
  <si>
    <t>Произведены работы по выявлению условий эксплуатации, несанкционированных изменений конструктивного решения, выявления прогибов, трещин и колебаний;</t>
  </si>
  <si>
    <t>выявление наличия, характера и величины трещин в теле перекрытия и в местах примыканий к стенам, отслоения защитного слоя бетона и оголения арматуры, коррозии арматуры.</t>
  </si>
  <si>
    <t>Кровля</t>
  </si>
  <si>
    <t>Произведена проверка кровли на отсутствие протечек;</t>
  </si>
  <si>
    <t>проверка молниезащитных устройств, заземления мачт и другого оборудования, расположенного на крыше;</t>
  </si>
  <si>
    <t>выявление деформации и повреждений несущих кровельных конструкций, креплений элементов несущих конструкций крыши, водоотводящих устройств и оборудования, выходов на крыши, осадочных и температурных швов, водоприемных воронок внутреннего водостока;</t>
  </si>
  <si>
    <t>проверка температурно-влажностного режима и воздухообмена на техническом этаже;</t>
  </si>
  <si>
    <t>проверка и очистка кровли и водоотводящих устройств от мусора, грязи и наледи, препятствующих стоку дождевых и талых вод;</t>
  </si>
  <si>
    <t xml:space="preserve">проверка и восстановление защитного окрасочного слоя металлических элементов; </t>
  </si>
  <si>
    <t>Произведен местный ремонт кровли пристроенного помещения.</t>
  </si>
  <si>
    <t>Пожарная лестница</t>
  </si>
  <si>
    <t>Произведены работы по выявлению деформации и повреждений в несущих конструкциях, надежности крепления ограждений, выбоин и сколов в ступенях;</t>
  </si>
  <si>
    <t>Произведен местный ремонт покрытия поручня из ПВХ.</t>
  </si>
  <si>
    <t xml:space="preserve">Вентилируемый фасад </t>
  </si>
  <si>
    <t>Произведены работы по выявлению нарушений отделки фасадов и их отдельных элементов, ослабления связи каркаса вентилируемого фасада со стенами;</t>
  </si>
  <si>
    <t>контроль состояния и работоспособности подсветки информационных знаков, входов в подъезды (домовые знаки и т.д.);</t>
  </si>
  <si>
    <t>выявление нарушений и эксплуатационных качеств несущих конструкций, гидроизоляции, элементов металлических ограждений на балконах, лоджиях и козырьках, удаление загрязнений с поверхности;</t>
  </si>
  <si>
    <t>Содержание помещений, входящих в состав общего имущества в многоквартирном доме</t>
  </si>
  <si>
    <t>Производилась, согласно графика, сухая и влажная уборка тамбуров, холлов, коридоров, лифтовых холлов и кабин, лестничных площадок и маршей;</t>
  </si>
  <si>
    <t>влажная протирка перил лестниц, шкафов для электросчетчиков слаботочных устройств, почтовых ящиков, дверных коробок, полотен дверей, доводчиков, дверных ручек;</t>
  </si>
  <si>
    <t>очистка систем защиты от грязи (металлических решеток, ячеистых покрытий, приямков, текстильных матов);</t>
  </si>
  <si>
    <t>Содержание земельного участка, на котором расположен многоквартирный дом, с элементами озеленения и благоустройства, иными объектами, предназначенными для обслуживания и эксплуатации дома (далее - придомовая территория)</t>
  </si>
  <si>
    <t>в холодный период года:</t>
  </si>
  <si>
    <t>сдвигание свежевыпавшего снега и очистка придомовой территории от снега и льда;</t>
  </si>
  <si>
    <t>механизированная уборка снега и вывоз на полигон.</t>
  </si>
  <si>
    <t>очистка от мусора урн, установленных на придомовой территории, и их промывка, уборка контейнерных площадок, расположенных на придомовой территории общего имущества многоквартирного дома;</t>
  </si>
  <si>
    <t>уборка крыльца и площадки перед входом в подъезд;</t>
  </si>
  <si>
    <t>в теплый период года:</t>
  </si>
  <si>
    <t>подметание и уборка придомовой территории;</t>
  </si>
  <si>
    <t>очистка от мусора и промывка урн, установленных возле подъездов, и уборка контейнерных площадок, расположенных на территории общего имущества многоквартирного дома;</t>
  </si>
  <si>
    <t>уборка и выкашивание газонов, подсев травы;</t>
  </si>
  <si>
    <t>прочистка ливневой канализации;</t>
  </si>
  <si>
    <t>уборка крыльца и площадки перед входом в подъезд, очистка металлической решетки и приямка</t>
  </si>
  <si>
    <t>Уход за зеленными насаждениями.</t>
  </si>
  <si>
    <t xml:space="preserve">Завоз песка на детские игровые комплексы. </t>
  </si>
  <si>
    <t>Сварочные работы по ремонту участков ограждения вокруг комплекса.</t>
  </si>
  <si>
    <t xml:space="preserve">Посадка цветов в клумбы на придомовой территории </t>
  </si>
  <si>
    <t>Установка новогодней елки с подключением гирлянды.</t>
  </si>
  <si>
    <t>Вывоз ТБО</t>
  </si>
  <si>
    <t>Ежедневный вывоз твердых бытовых отходов;</t>
  </si>
  <si>
    <t>Еженедельный вывоз Крупногабаритного мусора;</t>
  </si>
  <si>
    <t>организация мест накопления бытовых и крупногабаритных отходов, сбор отходов I-IV классов опасности (отработанных ртутьсодержащих ламп и др.) и их передача в специализированные организации, имеющие лицензии на осуществление деятельности по сбору, использованию, обезвреживанию, транспортированию и размещению таких отходов.</t>
  </si>
  <si>
    <t>-Проверка пожарной сигнализации, системы оповещения о пожаре и системы дымоудаления.</t>
  </si>
  <si>
    <t>-Проверка противопожарных клапанов на этажах.</t>
  </si>
  <si>
    <t>-Проверка приточной вентиляции.</t>
  </si>
  <si>
    <t>-Проверка «пожарной опасности» лифтов.</t>
  </si>
  <si>
    <t>-Проверка обводной задвижки с электроприводом.</t>
  </si>
  <si>
    <t>-Проверка внутренних пожарных кранов с испытанием на водоотдачу.</t>
  </si>
  <si>
    <t>-Проверка пожарных насосов.</t>
  </si>
  <si>
    <t>-Проверка противопожарных дверей.</t>
  </si>
  <si>
    <t xml:space="preserve">Лифты. </t>
  </si>
  <si>
    <t>1. Регулярное восстановление работоспособности лифтов с занесением причин поломки в журнал.</t>
  </si>
  <si>
    <t>3. Измерение сопротивления изоляции оборудования до 1000 В. Трехфазных четырех проводных цепей.</t>
  </si>
  <si>
    <t>4. При техническом обслуживании были произведены следующие замены оборудования:</t>
  </si>
  <si>
    <t>- деформации направляющих кабины и противовеса лифтов.</t>
  </si>
  <si>
    <t>Индивидуальный тепловой пункт</t>
  </si>
  <si>
    <t>Общедомовая система холодного и горячего водоснабжения</t>
  </si>
  <si>
    <t>1. Промывка канализации в подвале жилого дома.</t>
  </si>
  <si>
    <t>2. Прочистка канализации на выпуске из дома.</t>
  </si>
  <si>
    <t>3. Прочистка фильтров на циркуляции ГВС верхней и нижней зоны с заменой прокладок (1 раз в месяц).</t>
  </si>
  <si>
    <t>4. Техническое обслуживание частотных насосных станций верхней и нижней зоны жилого дома специалистами «WILO». Грундфос</t>
  </si>
  <si>
    <t>5. Ежедневная работа по устранению неисправностей в системе холодного и горячего водоснабжения по индивидуальным заявкам собственников.</t>
  </si>
  <si>
    <t>6. Ежемесячное снятие показаний общедомовых приборов учета и передача отчетов в «Новогор - Прикамье».</t>
  </si>
  <si>
    <t>10. Круглосуточное аварийное обслуживание</t>
  </si>
  <si>
    <t>Система электроснабжения</t>
  </si>
  <si>
    <t>Произведена проверка заземления оболочки  электрокабелей, оборудования (насосы, щитовые вентиляторы и др.), замеры сопротивления изоляции проводов, трубопроводов и восстановление цепей заземления по результатам проверки;</t>
  </si>
  <si>
    <t>проверка и обеспечение работоспособности устройств защитного отключения;</t>
  </si>
  <si>
    <t>техническое обслуживание силовых и осветительных установок, электрических установок систем дымоудаления, систем автоматической пожарной сигнализации, внутреннего противопожарного водопровода, лифтов, бойлерных, тепловых пунктов, элементов молниезащиты и внутридомовых электросетей, очистка клемм и соединений в групповых щитках и распределительных шкафах, наладка электрооборудования;</t>
  </si>
  <si>
    <t>контроль состояния и замена вышедших из строя датчиков, проводки и оборудования пожарной и охранной сигнализации.</t>
  </si>
  <si>
    <t>1. Ежемесячная проверка общедомовых приборов учета эл. энергии энергосбытовой компанией.</t>
  </si>
  <si>
    <t>2. Ежегодные профилактические работы в электрощитовых дома с оформлением паспорта-протокола измерительного комплекса. Протяжка нулевого и заземляющего провода в этажных  электрощитовых жилого дома.</t>
  </si>
  <si>
    <t>Направлено претензий потребителям-должникам</t>
  </si>
  <si>
    <t>Направлено исковых заявлений</t>
  </si>
  <si>
    <t>Получено денежных средств по результатам претензионно-исковой работы</t>
  </si>
  <si>
    <t>Общие сведения о многоквартирном доме:ул. Космонавта Беляева,40б</t>
  </si>
  <si>
    <t>Специальный счет МКД</t>
  </si>
  <si>
    <t>Основной исполнитель работ</t>
  </si>
  <si>
    <t>Количество парковочных мест (нижняя парковка)</t>
  </si>
  <si>
    <t>Персонал УК, сторонние подрядчики</t>
  </si>
  <si>
    <t>Работы по содержанию земельного участка, на котором расположен многоквартирный дом, с элементами озеленения и благоустройства, иными объектами, предназначенными для обслуживания и эксплуатации этого дома (далее - придомовая территория)</t>
  </si>
  <si>
    <t>Размер платы за работы, необходимые для надлежащего содержания оборудования и систем инженерно-технического обеспечения, входящих в состав общего имущества в многоквартирном доме</t>
  </si>
  <si>
    <t>Размер платы за работы и услуги по содержанию иного общего
имущества в многоквартирном доме, в том числе клининг</t>
  </si>
  <si>
    <t>Постановление Администрации города Перми № N СЭД-46-09-21-1;                        N СЭД-24-02-50-92</t>
  </si>
  <si>
    <t>Утвержденный норматив на  коммунальные услуги:</t>
  </si>
  <si>
    <t>Расходы на оплату труда и отчисления на социальные нужды работников, занятых управлением многоквартирным домом, и прочие управленческие расходы</t>
  </si>
  <si>
    <t>Коммунальные ресурсы индивидуального потребления</t>
  </si>
  <si>
    <t>с 01.12.2022 по 31.12.2023</t>
  </si>
  <si>
    <r>
      <t>Вид коммунальной услуги       (</t>
    </r>
    <r>
      <rPr>
        <i/>
        <sz val="9.5"/>
        <color rgb="FF000000"/>
        <rFont val="Times New Roman"/>
        <family val="1"/>
        <charset val="204"/>
      </rPr>
      <t>ГВС</t>
    </r>
    <r>
      <rPr>
        <sz val="9.5"/>
        <color rgb="FF000000"/>
        <rFont val="Times New Roman"/>
        <family val="1"/>
        <charset val="204"/>
      </rPr>
      <t>)</t>
    </r>
  </si>
  <si>
    <t>Тариф, установленный для потребителей: ХВС + тепловая энергия на подогрев</t>
  </si>
  <si>
    <t>ООО «НОВОГОР-Прикамье» ПАО Тплюс</t>
  </si>
  <si>
    <t>ГВС</t>
  </si>
  <si>
    <t>руб./ за 1 проживающего</t>
  </si>
  <si>
    <t>ПЕРМСКИЙ РЕГИОНАЛЬНЫЙ ОПЕРАТОР ТКО АО "ПРО ТКО" (ПКГУП "ТЕПЛОЭНЕРГО")</t>
  </si>
  <si>
    <t>Услуги обеспечения контроля доступа</t>
  </si>
  <si>
    <t>персонал УК</t>
  </si>
  <si>
    <t>руб/ 1 маш. Место</t>
  </si>
  <si>
    <t xml:space="preserve">персонал УК,ООО Регион 159 </t>
  </si>
  <si>
    <t>по факту</t>
  </si>
  <si>
    <t>Стоимость по договору в год</t>
  </si>
  <si>
    <t xml:space="preserve"> ИП Вяткин (ООО «Новые технологии»)</t>
  </si>
  <si>
    <t>1.1.</t>
  </si>
  <si>
    <t>1.2.</t>
  </si>
  <si>
    <t>1.3.</t>
  </si>
  <si>
    <t>1.4.</t>
  </si>
  <si>
    <t>ООО Ин групп</t>
  </si>
  <si>
    <t>ООО "УК "А-Элита"</t>
  </si>
  <si>
    <t xml:space="preserve"> - за содержание дома, и территории</t>
  </si>
  <si>
    <t xml:space="preserve"> - за текущий ремонт, приложение №1</t>
  </si>
  <si>
    <t>Выполненные работы по содержанию общего имущества многоквартирного дома за отчетный период</t>
  </si>
  <si>
    <t>Элементы МКД</t>
  </si>
  <si>
    <t xml:space="preserve"> -Проведены ежеквартальные инструктажи охранного персонала на предмет срабатывания пожарной сигнализации.</t>
  </si>
  <si>
    <t xml:space="preserve"> -Произведена перекатка пожарных рукавов в местах общего пользования с опломбированием пожарных щитов.</t>
  </si>
  <si>
    <t>Система  пожарной сигнализации, дымоудаления, автоматического пожаротушения и оповещения</t>
  </si>
  <si>
    <t xml:space="preserve"> -Ежегодное периодическое техническое  освидетельствование лифтов с последующим устранением выявленных нарушений и дефектов:</t>
  </si>
  <si>
    <t xml:space="preserve"> -Ежегодное страхование лифтов (производственно-опасного объекта).</t>
  </si>
  <si>
    <t>1.Подготовка к отопительному сезону 2023-2024 гг. Ежегодная сдача системы теплоснабжения и ГВС на прочность и герметичность представителю тепловой инспекции.</t>
  </si>
  <si>
    <t>2.Сдача ИТП на готовность представителю теплоснабжающей организации.</t>
  </si>
  <si>
    <t>3.Ежегодная сдача приборов учета тепловой энергии, получение акта повторного допуска в эксплуатацию узла учета тепловой энергии.</t>
  </si>
  <si>
    <t>5.Техническое обслуживание систем автоматического управления инженерного оборудования систем отопления, водоснабжения и канализации в ИТП жилого дома, настройка параметров контроллера «ECL 300».</t>
  </si>
  <si>
    <t>6.Ежедневный контроль температуры, давления, расхода теплоносителя и воды.</t>
  </si>
  <si>
    <t>7.Ежемесячное снятие показаний теплосчетчика и передача отчетов в энергоснабжающую организацию.</t>
  </si>
  <si>
    <r>
      <t>8.Круглосуточное аварийное обслуживание</t>
    </r>
    <r>
      <rPr>
        <sz val="12"/>
        <color rgb="FF333333"/>
        <rFont val="Times New Roman"/>
        <family val="1"/>
        <charset val="204"/>
      </rPr>
      <t>.</t>
    </r>
  </si>
  <si>
    <t xml:space="preserve">4. Смена неисправных светильников в МОП </t>
  </si>
  <si>
    <t>6. Контроль и ремонт неисправностей в системе наружного освещения на кровле.</t>
  </si>
  <si>
    <t>7. Осмотры и профилактические работы электротехнических устройств в МОП.</t>
  </si>
  <si>
    <t>8. Ежедневная проверка автоматов освещения мест общего пользования.</t>
  </si>
  <si>
    <t>9. Ежемесячное снятие показаний электросчетчиков, общедомовых и офисных и передача отчета в энергоснабжающую организацию.</t>
  </si>
  <si>
    <t>7. Круглосуточное аварийное обслуживание</t>
  </si>
  <si>
    <t>4.Проведена промывка и «опрессовка» теплообменников системы горячего водоснабжения             </t>
  </si>
  <si>
    <t>Общие сведения о многоквартирном доме:ул. Космонавта Беляева,40в</t>
  </si>
  <si>
    <t>Протокол №б/н от 02.11.2015</t>
  </si>
  <si>
    <t>Космонавта Беляева,40в</t>
  </si>
  <si>
    <t>59:01:4410872:519</t>
  </si>
  <si>
    <t>Размер платы за работы и услуги по содержанию иного общего имущества в многоквартирном доме, в том числе клининг</t>
  </si>
  <si>
    <t>Общие сведения о многоквартирном доме:ул. Космонавта Беляева,40г</t>
  </si>
  <si>
    <t>Космонавта Беляева,40г</t>
  </si>
  <si>
    <t>59:01:4410872:518</t>
  </si>
  <si>
    <t xml:space="preserve"> Эр телеком, Loravan</t>
  </si>
  <si>
    <t xml:space="preserve"> -коммунальные услуги  индивидуального потребления</t>
  </si>
  <si>
    <t xml:space="preserve"> -расходы на содержание ОИ МКД</t>
  </si>
  <si>
    <t>Общие сведения о многоквартирном доме:ул. Космонавта Беляева,40д</t>
  </si>
  <si>
    <t>Космонавта Беляева,40д</t>
  </si>
  <si>
    <t>Протокол №б/н от 21.09.2015</t>
  </si>
  <si>
    <t>59:01:4410872:517</t>
  </si>
  <si>
    <t>Росгвардия</t>
  </si>
  <si>
    <t>Размер платы за работы, необходимые для надлежащего содержания несущих конструкций (фундаментов, стен, фасадов, колон и столбов, перекрытий, балок, ригелей, лестниц, несущих элементов крыш) и не несущих конструкций МКД</t>
  </si>
  <si>
    <t xml:space="preserve">ИП Гусев; ООО "ТЦ ПСБ"; ИП Морилова;ИП Головкова;ООО Лифт Индустрия;ООО Альфа лифт контроль, персонал УК </t>
  </si>
  <si>
    <t>Корректировка расхода на СОИ, электроэнергия за 2023г.</t>
  </si>
  <si>
    <t>руб./ 1 лицевой счет</t>
  </si>
  <si>
    <t>руб./ 1 маш. Место</t>
  </si>
  <si>
    <t>Сведения о фонде капитального ремонта многоквартирного дома</t>
  </si>
  <si>
    <t xml:space="preserve"> -услуги управляющей организации</t>
  </si>
  <si>
    <t>№ п/п</t>
  </si>
  <si>
    <t>Авансовые платежи потребителей (на начало периода)</t>
  </si>
  <si>
    <t>Авансовые платежи потребителей (на конец периода)</t>
  </si>
  <si>
    <t>Переходящие остатки денежных средств (на начало периода)  по статье текущий ремонт</t>
  </si>
  <si>
    <t>Задолженность потребителей (на начало периода)</t>
  </si>
  <si>
    <t>Задолженность потребителей (на конец периода)</t>
  </si>
  <si>
    <t>Начислено за работы (услуги) по содержанию и текущему ремонту, прочие услуги, в том числе:</t>
  </si>
  <si>
    <t>- за содержание дома</t>
  </si>
  <si>
    <t xml:space="preserve"> - ресурсы СОИ (ХВС,ГВС,ВО)</t>
  </si>
  <si>
    <t xml:space="preserve"> - целевые взносы</t>
  </si>
  <si>
    <t xml:space="preserve"> -за услуги консьержа</t>
  </si>
  <si>
    <t xml:space="preserve"> -денежные средства от использования общего имущества </t>
  </si>
  <si>
    <t>Количество поступивших претензий</t>
  </si>
  <si>
    <t xml:space="preserve">Ед. </t>
  </si>
  <si>
    <t>Количество удовлетворенных претензий</t>
  </si>
  <si>
    <t>Количество претензий, в удовлетворении которых отказано</t>
  </si>
  <si>
    <t>Сумма произведенного перерасчета</t>
  </si>
  <si>
    <t>Расходование денежных средств  на целевые программы, по начислению</t>
  </si>
  <si>
    <t>4.1</t>
  </si>
  <si>
    <t>5.1</t>
  </si>
  <si>
    <t>6.1</t>
  </si>
  <si>
    <t>Переходящие остатки денежных средств (на конец периода 31.12.23) по статье текущий ремонт</t>
  </si>
  <si>
    <t>Всего денежных средств с учетом остатков на 31.12.2023.</t>
  </si>
  <si>
    <t xml:space="preserve">  -за содержание дома и текущий ремонт</t>
  </si>
  <si>
    <t xml:space="preserve"> - за текущий ремонт, приложение №1 к годовому отчету</t>
  </si>
  <si>
    <t xml:space="preserve"> - за содержание дома</t>
  </si>
  <si>
    <t xml:space="preserve"> - целевой взнос</t>
  </si>
  <si>
    <t xml:space="preserve"> - денежных средств от потребителей на содержание ОИ МКД</t>
  </si>
  <si>
    <t>Утв. приказом Министерства строительства</t>
  </si>
  <si>
    <t>и жилищно-коммунального хозяйства РФ</t>
  </si>
  <si>
    <t>от 26 октября 2015 г. № 761/пр</t>
  </si>
  <si>
    <t>г. Пермь</t>
  </si>
  <si>
    <t>Собственники помещений в многоквартирном доме, расположенном по адресу:</t>
  </si>
  <si>
    <t>Г. Пермь шоссе Космонавтов104</t>
  </si>
  <si>
    <r>
      <t>именуемые в дальнейшем «</t>
    </r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>», в лице</t>
    </r>
  </si>
  <si>
    <t>действующего на основании</t>
  </si>
  <si>
    <t>Решения ОСС</t>
  </si>
  <si>
    <t xml:space="preserve">с одной стороны, и </t>
  </si>
  <si>
    <t>ООО «УК «А-Элита»</t>
  </si>
  <si>
    <r>
      <t>именуемый в дальнейшем «</t>
    </r>
    <r>
      <rPr>
        <b/>
        <sz val="12"/>
        <color theme="1"/>
        <rFont val="Times New Roman"/>
        <family val="1"/>
        <charset val="204"/>
      </rPr>
      <t>Исполнитель</t>
    </r>
    <r>
      <rPr>
        <sz val="12"/>
        <color theme="1"/>
        <rFont val="Times New Roman"/>
        <family val="1"/>
        <charset val="204"/>
      </rPr>
      <t xml:space="preserve">», в лице
</t>
    </r>
  </si>
  <si>
    <t>Директора Желтовских А.В.</t>
  </si>
  <si>
    <t>действующ	его	на основании</t>
  </si>
  <si>
    <t>Устава</t>
  </si>
  <si>
    <t>с другой стороны, совместно именуемые «Стороны», составили настоящий Акт о нижеследующем:</t>
  </si>
  <si>
    <r>
      <t xml:space="preserve">1. </t>
    </r>
    <r>
      <rPr>
        <b/>
        <sz val="12"/>
        <color theme="1"/>
        <rFont val="Times New Roman"/>
        <family val="1"/>
        <charset val="204"/>
      </rPr>
      <t>Исполнителем</t>
    </r>
    <r>
      <rPr>
        <sz val="12"/>
        <color theme="1"/>
        <rFont val="Times New Roman"/>
        <family val="1"/>
        <charset val="204"/>
      </rPr>
      <t xml:space="preserve"> предъявлены к приемке следующие оказанные на основании договора управления многоквартирным домом №106 от«01»Сентября2019 г. (далее — «Договор») услуги и выполненные работы по содержанию и текущему ремонту общего имущества в многоквартирном доме, расположенном по адресу:г. Пермь, шоссе Космонавтов, д. 104:</t>
    </r>
  </si>
  <si>
    <t>Наименование вида работы</t>
  </si>
  <si>
    <t>Периодичность/количественный показатель выполненной работы (оказанной услуги)</t>
  </si>
  <si>
    <t>Значение, в рублях</t>
  </si>
  <si>
    <t>Отчет формирования фонда капитального ремонта МКД</t>
  </si>
  <si>
    <t>проверить</t>
  </si>
  <si>
    <t>Начислено</t>
  </si>
  <si>
    <t>1.5.</t>
  </si>
  <si>
    <t>Оплачено</t>
  </si>
  <si>
    <t>1.6.</t>
  </si>
  <si>
    <t>Взыскано по решению суда</t>
  </si>
  <si>
    <t>1.7.</t>
  </si>
  <si>
    <t>за содержание дома</t>
  </si>
  <si>
    <t>за текущий ремонт</t>
  </si>
  <si>
    <t>по графику</t>
  </si>
  <si>
    <t>сделать расчет изменения тарифа 5мес  и7 мес</t>
  </si>
  <si>
    <t>услуги консьержа</t>
  </si>
  <si>
    <t>вывоз ТКО</t>
  </si>
  <si>
    <t>с января по май</t>
  </si>
  <si>
    <t xml:space="preserve"> КУ на содержание общего имущества МКД и прочие услуги:</t>
  </si>
  <si>
    <t>горячее водоснабжение</t>
  </si>
  <si>
    <t>холодное водоснабжение</t>
  </si>
  <si>
    <t>водоотведение</t>
  </si>
  <si>
    <t xml:space="preserve"> -денежные средства от целевого сбора</t>
  </si>
  <si>
    <t>Наименование вида текущего ремонта</t>
  </si>
  <si>
    <t>Стоимость /сметная стоимость выполненной работы (оказанной услуги)
за единицу, в рублях</t>
  </si>
  <si>
    <t>Цена Выполненной и оплаченной работы (оказанной услуги), в рублях</t>
  </si>
  <si>
    <t>Текущий ремонт начислено/оплачено:</t>
  </si>
  <si>
    <t>3. Работы (услуги) выполнены (оказаны) полностью, в установленные сроки, с надлежащим качеством.
4. Претензий по выполнению условий Договора Стороны друг к другу не имеют.
5. Настоящий Акт составлен в 2-х экземплярах, имеющих одинаковую юридическую силу, по одному для каждой из Сторон</t>
  </si>
  <si>
    <t>Подписи Сторон</t>
  </si>
  <si>
    <t>Исполнитель Директор ООО «УК «А-Элита»</t>
  </si>
  <si>
    <t>Желтовских А.В.</t>
  </si>
  <si>
    <t xml:space="preserve">Заказчик Председатель совета МКД ш. Космонавтов,104                    </t>
  </si>
  <si>
    <t>Вашкарин И.А.</t>
  </si>
  <si>
    <t>Дата  31.12.2022г.</t>
  </si>
  <si>
    <t>Председатель совета МКД г. Пермь, ш. Космонавтов ,104</t>
  </si>
  <si>
    <t>Переходящие остатки денежных средств (на конец периода): текущий ремонт</t>
  </si>
  <si>
    <t xml:space="preserve"> - за текущий ремонт, приложение к отчету №1 </t>
  </si>
  <si>
    <t>Текущий ремонт общедомового имущества МКД</t>
  </si>
  <si>
    <t>Квтч</t>
  </si>
  <si>
    <t xml:space="preserve">ИП Гусев; ООО "ТЦ ПСБ"; ИП Морилова;ИП Головкова; ООО Лифт Индустрия; ООО Альфа лифт контроль, персонал УК </t>
  </si>
  <si>
    <t xml:space="preserve">Клининговая компания, ООО Маки сервис,Ип Котельникова,Пермский центр дезинфекции, персонал УК </t>
  </si>
  <si>
    <t>приложение отчету №1</t>
  </si>
  <si>
    <t>Ежемесячная дератизация и дезинфекция технических помещений и мусорных контейнеров.</t>
  </si>
  <si>
    <t xml:space="preserve">ИП Гусев; ООО "ТЦ ПСБ"; ИП Морилова;ИП Головкова;ООО Лифт Индустрия; ООО Альфа лифт контроль, персонал УК </t>
  </si>
  <si>
    <t>Получено денежных средств, в т.ч.:</t>
  </si>
  <si>
    <t>5.Смена неисправных выключателей в МОП</t>
  </si>
  <si>
    <t xml:space="preserve"> -Заменены вышедшие из строя АКБ в блоках управления </t>
  </si>
  <si>
    <t xml:space="preserve">2. Поверка диэлектрических перчаток </t>
  </si>
  <si>
    <t>Организация накопления отходов I - IV классов опасности (отработанных ртутьсодержащих ламп и др.) и их передача в организации, имеющие лицензии на осуществление деятельности по сбору, транспортированию, обработке, утилизации, обезвреживанию, размещению таких отходов.</t>
  </si>
  <si>
    <t>Региональный оператор</t>
  </si>
  <si>
    <t>персонал УК, Росгвардия, ТЦ ПСБ</t>
  </si>
  <si>
    <t>Персонал Ук, ИП Костырева</t>
  </si>
  <si>
    <t>Утверждаю:
Директор ООО "УК "А-Элита"
__________Желтовских А.В.
"31" декабря 2024г</t>
  </si>
  <si>
    <t xml:space="preserve">Годовой отчет за 2024 год </t>
  </si>
  <si>
    <t>руб./м2</t>
  </si>
  <si>
    <t>руб./м3</t>
  </si>
  <si>
    <t>руб./м4</t>
  </si>
  <si>
    <t>руб./м5</t>
  </si>
  <si>
    <t>Значение/план</t>
  </si>
  <si>
    <t>01.07.23/01.07.24</t>
  </si>
  <si>
    <t>36/41,45</t>
  </si>
  <si>
    <t>31,67/36,45</t>
  </si>
  <si>
    <t>161,5/183,02</t>
  </si>
  <si>
    <t xml:space="preserve">Министерства тарифного регулирования и энергетики Пермского края </t>
  </si>
  <si>
    <t>3,89/2,39…4,48/2,75</t>
  </si>
  <si>
    <t xml:space="preserve">Постановление Министерства тарифного регулирования и энергетики Пермского края </t>
  </si>
  <si>
    <t>2127,14/2399,41</t>
  </si>
  <si>
    <t>ПАО Тплюс</t>
  </si>
  <si>
    <t>117,18/118,04</t>
  </si>
  <si>
    <t>Сведения о капитальном ремонте общего имущества в многоквартирном доме, с 01.01.2024 по 30.06.2024,  возврат спец. счета для взносов на капитальный ремонт в фонд капитального ремонта Пермского края</t>
  </si>
  <si>
    <t>ООО "УК "А-Элита", до 30.06.2024г.</t>
  </si>
  <si>
    <t>уточнить</t>
  </si>
  <si>
    <t xml:space="preserve">Клининговая компания, ООО Маки сервис,Ип Котельникова, Пермский центр дезинфекции, персонал УК, материалы </t>
  </si>
  <si>
    <t>Клининговая компания, ООО Маки сервис,Ип Котельникова,Пермский центр дезинфекции, персонал УК, материалы</t>
  </si>
  <si>
    <t>Персонал УК, ПАО СБЕРБАНК,налоги, цифровые услуги, расходы офиса</t>
  </si>
  <si>
    <t xml:space="preserve">персонал УК,ООО Регион 159, ИП Варданян,прочие материалы и работы </t>
  </si>
  <si>
    <t>тариф</t>
  </si>
  <si>
    <t xml:space="preserve">Региональной службы по тарифам Пермского края </t>
  </si>
  <si>
    <t>Региональной службы по тарифам Пермского края</t>
  </si>
  <si>
    <t xml:space="preserve">Постановление Региональной службы по тарифам Пермского края </t>
  </si>
  <si>
    <t>Тепловая энергия на подогорев  ГВС</t>
  </si>
  <si>
    <t>Протокол №б/н от 07.10.2015</t>
  </si>
  <si>
    <t>Сведения о выполняемых работах (оказываемых услугах) по содержанию жилых помещений многоквартирного дома, протокол собрания собственников МКД от 03-2022 от 10.01.2023</t>
  </si>
  <si>
    <t>Персонал Ук, ИП Костырева, материалы</t>
  </si>
  <si>
    <t>почему</t>
  </si>
  <si>
    <t xml:space="preserve">персонал УК,ООО Регион 159, пр. </t>
  </si>
  <si>
    <t xml:space="preserve">Размер взноса на капитальный ремонт на 1 кв. м в соответствии с решением постановления правительства Пермского края </t>
  </si>
  <si>
    <t>Остаток на специальном счету на 01.01.2024г</t>
  </si>
  <si>
    <t>Израсходовано, в 2024г</t>
  </si>
  <si>
    <t>Остаток на специальном счету на 31.12.2024г</t>
  </si>
  <si>
    <t>нет данных</t>
  </si>
  <si>
    <t>«31» декабря 2024г.</t>
  </si>
  <si>
    <t>в отчете 23г</t>
  </si>
  <si>
    <t>проверка</t>
  </si>
  <si>
    <t>ошибочно перечисленные ЖКУ кв№?</t>
  </si>
  <si>
    <t>искать</t>
  </si>
  <si>
    <t>почему начисления  мкньше факты23</t>
  </si>
  <si>
    <t>проверка оплат</t>
  </si>
  <si>
    <t>приобретение брелока</t>
  </si>
  <si>
    <t>корректировка СОИ электроснабжение за 23г.</t>
  </si>
  <si>
    <t xml:space="preserve">2.Всего за период с  «01	»января 2024г. по«31»декабря	2024 г. выполнено работ (оказано услуг) на общую сумму в руб.	</t>
  </si>
  <si>
    <t>Форма 2.8. Отчет об исполнении управляющей организацией договора управления МКД по адресу г. Пермь, ул. Мира, д. 122/2  за 2024 год</t>
  </si>
  <si>
    <t xml:space="preserve"> КУ на содержание общего имущества МКД в т.ч.:</t>
  </si>
  <si>
    <t xml:space="preserve"> -денежные средства от использования общего имущества (2024г.)</t>
  </si>
  <si>
    <t>6.1.</t>
  </si>
  <si>
    <t>6.2.</t>
  </si>
  <si>
    <t>6.3.</t>
  </si>
  <si>
    <t>6.4.</t>
  </si>
  <si>
    <t>7.1.</t>
  </si>
  <si>
    <t>7.2.</t>
  </si>
  <si>
    <t>7.3.</t>
  </si>
  <si>
    <t>7.4.</t>
  </si>
  <si>
    <t>7.5.</t>
  </si>
  <si>
    <t>7.6.</t>
  </si>
  <si>
    <t>12.1.</t>
  </si>
  <si>
    <t>12.2.</t>
  </si>
  <si>
    <t>12.3.</t>
  </si>
  <si>
    <t>необходимо менять тариф нет газа и ТКО</t>
  </si>
  <si>
    <t>Форма 2.8. Отчет об исполнении управляющей организацией договора управления МКД по адресу г. Пермь, ул. Космонавта Беляева, д. 61/В за 2024год</t>
  </si>
  <si>
    <t>Переходящие остатки денежных средств (на конец периода 31.12.24) по статье текущий ремонт</t>
  </si>
  <si>
    <t>корректировка СОИ электроснабжение за 22г.</t>
  </si>
  <si>
    <t>6.5.</t>
  </si>
  <si>
    <t xml:space="preserve"> -за приобретение брелока</t>
  </si>
  <si>
    <t xml:space="preserve">  -ресурсы СОИ (ХВС,ГВС,ВО)</t>
  </si>
  <si>
    <t>Остаток денежных средств целевого назначения на 31.12.2024г., по оплате</t>
  </si>
  <si>
    <t>Израсходовано в 2022-233г.г.г, 334816,5 руб. по договору №64-2022СВН от 07.11.2022 на монтаж системы видеонаблюдения</t>
  </si>
  <si>
    <t>проверить корректирвку в 25 г за 24г</t>
  </si>
  <si>
    <t>Корректировка расхода на СОИ, электроэнергия за 2023г., факт</t>
  </si>
  <si>
    <t>сверить начисленияТКО с фактом от оператора</t>
  </si>
  <si>
    <t>Проверка состояния утеплителя, гидроизоляции и звукоизоляции, адгезии отделочных слоев к конструкциям перекрытия кровли (покрытия) и технического этажа.</t>
  </si>
  <si>
    <t>проведена ежемесячная дератизации и дезинсекции помещений, входящих в состав общего имущества в многоквартирном доме.</t>
  </si>
  <si>
    <t>Проведено ежегодное/ежемесячно, комплексное обследование работоспособности системы пожарной безопасности:</t>
  </si>
  <si>
    <t xml:space="preserve"> - задолженность потребителей, на 31.12.2023</t>
  </si>
  <si>
    <t xml:space="preserve"> - задолженность потребителей, на 31.12.2024</t>
  </si>
  <si>
    <t xml:space="preserve"> -Проверены места общего пользования с 1 по 25 этажи на наличие неисправных датчиков и датчиков в сработке с занесением результатов журнал регистрации работ по ТО и ППР систем пожарной автоматики. </t>
  </si>
  <si>
    <t>Замена коммутатора домофона Vizit</t>
  </si>
  <si>
    <t>Проведен  косметический ремонт лифтовых холлов с 1 по 12 этажи</t>
  </si>
  <si>
    <t>Расход на СОИ, электроэнергия за 2023г., сверх фактического потребления МКД</t>
  </si>
  <si>
    <t>Расход на СОИ, электроэнергия за 2024г., сверх фактического потребления МКД</t>
  </si>
  <si>
    <t>корректировка расхода на СОИ, электроэнергия за 2024г. план, на 10мес</t>
  </si>
  <si>
    <t>10,71/14,44</t>
  </si>
  <si>
    <t>Дополнительный доход от оформления документов на начисление процентов НСО, услуга УК</t>
  </si>
  <si>
    <t>Остаток на специальном счету на 31.12.2024г., с учетом стр.9</t>
  </si>
  <si>
    <t>замена шкивов ограничителя скорости 2 шт
замена каната ограничителя скорости
замена кнопок панели приказа 4 шт
замена роликов дверей кабины
замена вкладышей кабины и противовеса
замена тросиков связи дверей шахты
замена роликов дверей шахты</t>
  </si>
  <si>
    <t>замена вкладышей кабины и противовеса
замена роликов дверей кабины
замена тросиков связи дверей шахты
замена роликов дверей шахты</t>
  </si>
  <si>
    <t>замена вкладышей кабины и противовеса
замена кнопок панели приказа 3 шт
замена роликов дверей кабины
замена тросиков связи дверей шахты
замена роликов дверей шахты</t>
  </si>
  <si>
    <t>замена вкладышей кабины и противовеса
замена шкивов ограничителя скорости 3 шт.
ремонт частотного преобразователя
замена подшипников лебедки
замена роликов дверей кабины
замена роликов дверей шахты
замена тросиков связи дверей шахты</t>
  </si>
  <si>
    <t>целевой взнос</t>
  </si>
  <si>
    <t>Информация о ведении претензионно-исковой работы в отношении потребителей-должников,  кап. ремонт/ жку</t>
  </si>
  <si>
    <t>12/14</t>
  </si>
  <si>
    <t>89370/128660</t>
  </si>
  <si>
    <t>3. Смена перегоревших ламп накаливания, на энергосберегающие в местах общего пользования</t>
  </si>
  <si>
    <t xml:space="preserve">3. Смена перегоревших ламп накаливания, на энергосберегающие в местах общего пользования </t>
  </si>
  <si>
    <t>АРСЕНЬЕВ ВЛАДИМИР ВАЛЕРЬЕВИЧ</t>
  </si>
  <si>
    <t>являющегося собственником квартиры №	90	, находящейся в данном многоквартирном доме,</t>
  </si>
  <si>
    <t>Председатель совета МКД г. Пермь, Мира 122/2</t>
  </si>
  <si>
    <t>Кислицын А.А. кв. 9</t>
  </si>
  <si>
    <t>Арсеньев В.В.</t>
  </si>
  <si>
    <t>Санникова А.Н.  кв. 9</t>
  </si>
  <si>
    <t>АКТ №1/	2024
приемки оказанных услуг и (или) выполненных работ по содержанию
и текущему ремонту общего имущества в многоквартирном доме
за  2024 года</t>
  </si>
  <si>
    <t>Всего поступления по статье целевые взносы на 31.12.2024г.</t>
  </si>
  <si>
    <t>Задолженность по статье целевые взносы 31.12.2024г. кв 95</t>
  </si>
  <si>
    <t>12.4.</t>
  </si>
  <si>
    <t>Заказчик Председатель совета МКД г. Пермь, Мира 122/2</t>
  </si>
  <si>
    <t>Доходы в фонд капитального ремонта МКД( проценты ПАО СБЕРБАНК), с июля 2020 года</t>
  </si>
  <si>
    <t>Годовая стоимость, по начислению</t>
  </si>
  <si>
    <t>Годовая стоимость, по факту выполненных работ</t>
  </si>
  <si>
    <t xml:space="preserve">  -оплата ООО "Капстройгрупп", строительство забора, исполнительное производство, 12.03.2025г.</t>
  </si>
  <si>
    <t>остаток денежных средст  целевого сбора на 31.12.2024г.</t>
  </si>
  <si>
    <t>Отчет по текущему ремонту общего имущества МКД</t>
  </si>
  <si>
    <t>Остаток по статье текущий ремонт за 2023г</t>
  </si>
  <si>
    <t>Денежные средства от использования общего имущества (2024г.)</t>
  </si>
  <si>
    <t>Решение арбитражного суда о выдаче судебного приказа на сумму 207 519 руб. 27 коп. (с учетом неустойки судебных расходов)  с ООО "Капстройгрупп", дело Ф50-673/2024 от 30.01.2024г.</t>
  </si>
  <si>
    <t>Оплата по статье текущий ремонт за 2024г. С учетом собираемости платежей</t>
  </si>
  <si>
    <t>Ремонт петель мусорокамеры</t>
  </si>
  <si>
    <t>Замена двух врезок  ХВС подвал</t>
  </si>
  <si>
    <t>Поставка и монтаж ограждений и ворот</t>
  </si>
  <si>
    <t>Ремонтные работы по подготовке системы отопления и ГВС(Морилов)</t>
  </si>
  <si>
    <t>Ремонт смывного бачка МОП(Речник)</t>
  </si>
  <si>
    <t>Замена задвижек (речник)</t>
  </si>
  <si>
    <t>Установка урны уличной</t>
  </si>
  <si>
    <t>Поставка и установка шлагбаума</t>
  </si>
  <si>
    <t>Ремонт козырька входной группы</t>
  </si>
  <si>
    <t>ремонт петель мусорокамеры</t>
  </si>
  <si>
    <t>Замена участка канализации в подвале</t>
  </si>
  <si>
    <t>Уборка снега</t>
  </si>
  <si>
    <t>Оплата сим карты шлагбаума, 179 руб в мес</t>
  </si>
  <si>
    <t>ООО "ЧОО "СВОТ тревожная кнопка, 1370  руб. в мес.</t>
  </si>
  <si>
    <t>12мес.</t>
  </si>
  <si>
    <t>Итого выполнено работ по текущему ремонту за 2024г.</t>
  </si>
  <si>
    <t>Остаток по статье текущий ремонт за 2024г.</t>
  </si>
  <si>
    <t>Отчет испольования целевого сбора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</si>
</sst>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&quot;.&quot;"/>
    <numFmt numFmtId="165" formatCode="_-* #,##0.0\ _₽_-;\-* #,##0.0\ _₽_-;_-* &quot;-&quot;?\ _₽_-;_-@_-"/>
    <numFmt numFmtId="166" formatCode="0.0"/>
    <numFmt numFmtId="167" formatCode="0.000"/>
    <numFmt numFmtId="168" formatCode="_-* #,##0.00\ _₽_-;\-* #,##0.00\ _₽_-;_-* &quot;-&quot;??\ _₽_-;_-@_-"/>
  </numFmts>
  <fonts count="43" x14ac:knownFonts="1">
    <font>
      <sz val="11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b/>
      <sz val="9.5"/>
      <color rgb="FF000000"/>
      <name val="Times New Roman"/>
      <family val="1"/>
      <charset val="204"/>
    </font>
    <font>
      <b/>
      <sz val="11.5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2"/>
      <color rgb="FF000000"/>
      <name val="Courier New"/>
      <family val="3"/>
      <charset val="204"/>
    </font>
    <font>
      <sz val="12"/>
      <name val="Courier New"/>
      <family val="3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Courier New"/>
      <family val="3"/>
      <charset val="204"/>
    </font>
    <font>
      <sz val="10"/>
      <name val="Courier New"/>
      <family val="3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i/>
      <sz val="9.5"/>
      <color rgb="FF000000"/>
      <name val="Times New Roman"/>
      <family val="1"/>
      <charset val="204"/>
    </font>
    <font>
      <sz val="9.5"/>
      <color rgb="FF000000"/>
      <name val="Courier New"/>
      <family val="3"/>
      <charset val="204"/>
    </font>
    <font>
      <b/>
      <sz val="11.5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color rgb="FF666666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name val="Times New Roman"/>
      <family val="2"/>
    </font>
    <font>
      <b/>
      <sz val="11"/>
      <name val="Times New Roman"/>
      <family val="1"/>
      <charset val="204"/>
    </font>
    <font>
      <b/>
      <sz val="11"/>
      <name val="Times New Roman"/>
      <family val="2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Courier New"/>
      <family val="3"/>
      <charset val="204"/>
    </font>
    <font>
      <i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sz val="10"/>
      <color theme="1"/>
      <name val="Courier New"/>
      <family val="3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423">
    <xf numFmtId="0" fontId="0" fillId="0" borderId="0" xfId="0"/>
    <xf numFmtId="0" fontId="12" fillId="0" borderId="0" xfId="0" applyFont="1"/>
    <xf numFmtId="0" fontId="7" fillId="2" borderId="0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2" fillId="4" borderId="0" xfId="0" applyFont="1" applyFill="1"/>
    <xf numFmtId="0" fontId="26" fillId="0" borderId="0" xfId="0" applyFont="1" applyAlignment="1">
      <alignment horizontal="left" vertical="top"/>
    </xf>
    <xf numFmtId="0" fontId="28" fillId="5" borderId="31" xfId="0" applyFont="1" applyFill="1" applyBorder="1" applyAlignment="1">
      <alignment horizontal="center" vertical="center"/>
    </xf>
    <xf numFmtId="0" fontId="28" fillId="5" borderId="32" xfId="0" applyFont="1" applyFill="1" applyBorder="1" applyAlignment="1">
      <alignment horizontal="left" vertical="center"/>
    </xf>
    <xf numFmtId="0" fontId="28" fillId="5" borderId="32" xfId="0" applyFont="1" applyFill="1" applyBorder="1" applyAlignment="1">
      <alignment horizontal="center" vertical="center"/>
    </xf>
    <xf numFmtId="0" fontId="28" fillId="5" borderId="33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164" fontId="26" fillId="0" borderId="34" xfId="0" applyNumberFormat="1" applyFont="1" applyBorder="1" applyAlignment="1">
      <alignment horizontal="center" vertical="top"/>
    </xf>
    <xf numFmtId="0" fontId="26" fillId="0" borderId="35" xfId="0" applyFont="1" applyBorder="1" applyAlignment="1">
      <alignment horizontal="left" vertical="top" wrapText="1"/>
    </xf>
    <xf numFmtId="0" fontId="26" fillId="0" borderId="35" xfId="0" applyFont="1" applyBorder="1" applyAlignment="1">
      <alignment horizontal="center" vertical="top"/>
    </xf>
    <xf numFmtId="14" fontId="26" fillId="0" borderId="36" xfId="0" applyNumberFormat="1" applyFont="1" applyBorder="1" applyAlignment="1">
      <alignment horizontal="left" vertical="top"/>
    </xf>
    <xf numFmtId="0" fontId="28" fillId="0" borderId="35" xfId="0" applyFont="1" applyBorder="1" applyAlignment="1">
      <alignment horizontal="center" vertical="top"/>
    </xf>
    <xf numFmtId="165" fontId="26" fillId="0" borderId="36" xfId="0" applyNumberFormat="1" applyFont="1" applyBorder="1" applyAlignment="1">
      <alignment horizontal="left" vertical="top"/>
    </xf>
    <xf numFmtId="164" fontId="27" fillId="0" borderId="34" xfId="0" applyNumberFormat="1" applyFont="1" applyBorder="1" applyAlignment="1">
      <alignment horizontal="center" vertical="top"/>
    </xf>
    <xf numFmtId="0" fontId="27" fillId="0" borderId="35" xfId="0" applyFont="1" applyBorder="1" applyAlignment="1">
      <alignment horizontal="left" vertical="top" wrapText="1"/>
    </xf>
    <xf numFmtId="0" fontId="27" fillId="0" borderId="35" xfId="0" applyFont="1" applyBorder="1" applyAlignment="1">
      <alignment horizontal="center" vertical="top"/>
    </xf>
    <xf numFmtId="165" fontId="27" fillId="0" borderId="36" xfId="0" applyNumberFormat="1" applyFont="1" applyBorder="1" applyAlignment="1">
      <alignment horizontal="left" vertical="top" wrapText="1"/>
    </xf>
    <xf numFmtId="4" fontId="26" fillId="0" borderId="0" xfId="0" applyNumberFormat="1" applyFont="1" applyAlignment="1">
      <alignment horizontal="left" vertical="top"/>
    </xf>
    <xf numFmtId="165" fontId="26" fillId="0" borderId="36" xfId="0" applyNumberFormat="1" applyFont="1" applyBorder="1" applyAlignment="1">
      <alignment horizontal="left" vertical="top" wrapText="1"/>
    </xf>
    <xf numFmtId="49" fontId="26" fillId="0" borderId="35" xfId="0" applyNumberFormat="1" applyFont="1" applyBorder="1" applyAlignment="1">
      <alignment horizontal="left" vertical="top" wrapText="1"/>
    </xf>
    <xf numFmtId="2" fontId="26" fillId="0" borderId="0" xfId="0" applyNumberFormat="1" applyFont="1" applyAlignment="1">
      <alignment horizontal="left" vertical="top"/>
    </xf>
    <xf numFmtId="165" fontId="26" fillId="0" borderId="0" xfId="0" applyNumberFormat="1" applyFont="1" applyAlignment="1">
      <alignment horizontal="left" vertical="top"/>
    </xf>
    <xf numFmtId="0" fontId="26" fillId="0" borderId="11" xfId="0" applyFont="1" applyBorder="1" applyAlignment="1">
      <alignment horizontal="left"/>
    </xf>
    <xf numFmtId="0" fontId="26" fillId="0" borderId="11" xfId="0" applyFont="1" applyBorder="1" applyAlignment="1">
      <alignment horizontal="center"/>
    </xf>
    <xf numFmtId="165" fontId="26" fillId="0" borderId="18" xfId="0" applyNumberFormat="1" applyFont="1" applyBorder="1" applyAlignment="1">
      <alignment horizontal="left"/>
    </xf>
    <xf numFmtId="0" fontId="26" fillId="0" borderId="12" xfId="0" applyFont="1" applyBorder="1" applyAlignment="1">
      <alignment horizontal="left"/>
    </xf>
    <xf numFmtId="0" fontId="26" fillId="0" borderId="12" xfId="0" applyFont="1" applyBorder="1" applyAlignment="1">
      <alignment horizontal="center"/>
    </xf>
    <xf numFmtId="165" fontId="26" fillId="0" borderId="26" xfId="0" applyNumberFormat="1" applyFont="1" applyBorder="1" applyAlignment="1">
      <alignment horizontal="left"/>
    </xf>
    <xf numFmtId="0" fontId="27" fillId="0" borderId="17" xfId="0" applyFont="1" applyBorder="1" applyAlignment="1">
      <alignment horizontal="center"/>
    </xf>
    <xf numFmtId="0" fontId="27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7" fillId="0" borderId="18" xfId="0" applyFont="1" applyBorder="1" applyAlignment="1">
      <alignment horizontal="left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7" fillId="0" borderId="40" xfId="0" applyFont="1" applyBorder="1" applyAlignment="1">
      <alignment horizontal="left" vertical="top" wrapText="1"/>
    </xf>
    <xf numFmtId="0" fontId="27" fillId="0" borderId="40" xfId="0" applyFont="1" applyBorder="1" applyAlignment="1">
      <alignment horizontal="center" vertical="top"/>
    </xf>
    <xf numFmtId="0" fontId="26" fillId="0" borderId="20" xfId="0" applyFont="1" applyBorder="1" applyAlignment="1">
      <alignment horizontal="left"/>
    </xf>
    <xf numFmtId="0" fontId="26" fillId="0" borderId="20" xfId="0" applyFont="1" applyBorder="1" applyAlignment="1">
      <alignment horizontal="center"/>
    </xf>
    <xf numFmtId="4" fontId="27" fillId="0" borderId="36" xfId="0" applyNumberFormat="1" applyFont="1" applyBorder="1" applyAlignment="1">
      <alignment horizontal="right" vertical="top" wrapText="1"/>
    </xf>
    <xf numFmtId="2" fontId="26" fillId="0" borderId="36" xfId="0" applyNumberFormat="1" applyFont="1" applyBorder="1" applyAlignment="1">
      <alignment horizontal="right" vertical="top" wrapText="1"/>
    </xf>
    <xf numFmtId="4" fontId="26" fillId="0" borderId="36" xfId="0" applyNumberFormat="1" applyFont="1" applyBorder="1" applyAlignment="1">
      <alignment horizontal="right" vertical="top" wrapText="1"/>
    </xf>
    <xf numFmtId="4" fontId="27" fillId="0" borderId="41" xfId="0" applyNumberFormat="1" applyFont="1" applyBorder="1" applyAlignment="1">
      <alignment horizontal="right" vertical="top" wrapText="1"/>
    </xf>
    <xf numFmtId="0" fontId="26" fillId="0" borderId="18" xfId="0" applyFont="1" applyBorder="1" applyAlignment="1">
      <alignment horizontal="right"/>
    </xf>
    <xf numFmtId="0" fontId="26" fillId="0" borderId="21" xfId="0" applyFont="1" applyBorder="1" applyAlignment="1">
      <alignment horizontal="right"/>
    </xf>
    <xf numFmtId="0" fontId="0" fillId="4" borderId="0" xfId="0" applyFill="1" applyAlignment="1">
      <alignment horizontal="center" vertical="center"/>
    </xf>
    <xf numFmtId="0" fontId="32" fillId="4" borderId="0" xfId="0" applyFont="1" applyFill="1"/>
    <xf numFmtId="0" fontId="33" fillId="4" borderId="0" xfId="0" applyFont="1" applyFill="1" applyAlignment="1">
      <alignment horizontal="right" vertical="center"/>
    </xf>
    <xf numFmtId="0" fontId="0" fillId="4" borderId="0" xfId="0" applyFill="1"/>
    <xf numFmtId="0" fontId="12" fillId="4" borderId="0" xfId="0" applyFont="1" applyFill="1" applyAlignment="1">
      <alignment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right" vertical="center" wrapText="1"/>
    </xf>
    <xf numFmtId="0" fontId="12" fillId="4" borderId="0" xfId="0" applyFont="1" applyFill="1" applyBorder="1" applyAlignment="1">
      <alignment vertical="center" wrapText="1"/>
    </xf>
    <xf numFmtId="0" fontId="0" fillId="4" borderId="0" xfId="0" applyFill="1" applyBorder="1"/>
    <xf numFmtId="0" fontId="12" fillId="4" borderId="0" xfId="0" applyFont="1" applyFill="1" applyAlignment="1">
      <alignment vertical="center"/>
    </xf>
    <xf numFmtId="0" fontId="12" fillId="4" borderId="0" xfId="0" applyFont="1" applyFill="1" applyBorder="1"/>
    <xf numFmtId="0" fontId="0" fillId="4" borderId="0" xfId="0" applyFill="1" applyBorder="1" applyAlignment="1">
      <alignment horizontal="center" vertical="center"/>
    </xf>
    <xf numFmtId="0" fontId="0" fillId="4" borderId="0" xfId="0" applyFill="1" applyBorder="1" applyAlignment="1">
      <alignment vertical="top"/>
    </xf>
    <xf numFmtId="0" fontId="12" fillId="4" borderId="0" xfId="0" applyFont="1" applyFill="1" applyBorder="1" applyAlignment="1">
      <alignment horizontal="left" vertical="top" wrapText="1"/>
    </xf>
    <xf numFmtId="0" fontId="12" fillId="4" borderId="0" xfId="0" applyFont="1" applyFill="1" applyBorder="1" applyAlignment="1">
      <alignment vertical="top"/>
    </xf>
    <xf numFmtId="0" fontId="12" fillId="4" borderId="0" xfId="0" applyFont="1" applyFill="1" applyBorder="1" applyAlignment="1">
      <alignment vertical="top" wrapText="1"/>
    </xf>
    <xf numFmtId="0" fontId="0" fillId="4" borderId="14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12" fillId="4" borderId="11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horizontal="left" vertical="center" wrapText="1"/>
    </xf>
    <xf numFmtId="4" fontId="12" fillId="4" borderId="18" xfId="0" applyNumberFormat="1" applyFont="1" applyFill="1" applyBorder="1" applyAlignment="1">
      <alignment vertical="center" wrapText="1"/>
    </xf>
    <xf numFmtId="0" fontId="0" fillId="3" borderId="0" xfId="0" applyFill="1"/>
    <xf numFmtId="0" fontId="31" fillId="4" borderId="17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vertical="center" wrapText="1"/>
    </xf>
    <xf numFmtId="4" fontId="5" fillId="4" borderId="18" xfId="0" applyNumberFormat="1" applyFont="1" applyFill="1" applyBorder="1" applyAlignment="1">
      <alignment vertical="center" wrapText="1"/>
    </xf>
    <xf numFmtId="4" fontId="12" fillId="4" borderId="11" xfId="0" applyNumberFormat="1" applyFont="1" applyFill="1" applyBorder="1" applyAlignment="1">
      <alignment vertical="center" wrapText="1"/>
    </xf>
    <xf numFmtId="0" fontId="0" fillId="4" borderId="2" xfId="0" applyFill="1" applyBorder="1" applyAlignment="1">
      <alignment horizontal="center"/>
    </xf>
    <xf numFmtId="4" fontId="5" fillId="4" borderId="18" xfId="0" applyNumberFormat="1" applyFont="1" applyFill="1" applyBorder="1" applyAlignment="1">
      <alignment horizontal="left" vertical="center" wrapText="1"/>
    </xf>
    <xf numFmtId="4" fontId="5" fillId="4" borderId="18" xfId="0" applyNumberFormat="1" applyFont="1" applyFill="1" applyBorder="1" applyAlignment="1">
      <alignment horizontal="right" vertical="center" wrapText="1"/>
    </xf>
    <xf numFmtId="0" fontId="12" fillId="4" borderId="11" xfId="0" applyFont="1" applyFill="1" applyBorder="1" applyAlignment="1">
      <alignment horizontal="left" vertical="center" wrapText="1" indent="3"/>
    </xf>
    <xf numFmtId="0" fontId="12" fillId="4" borderId="11" xfId="0" applyFont="1" applyFill="1" applyBorder="1" applyAlignment="1">
      <alignment horizontal="center" vertical="center" wrapText="1"/>
    </xf>
    <xf numFmtId="2" fontId="12" fillId="4" borderId="11" xfId="0" applyNumberFormat="1" applyFont="1" applyFill="1" applyBorder="1" applyAlignment="1">
      <alignment horizontal="right" vertical="center" wrapText="1"/>
    </xf>
    <xf numFmtId="2" fontId="12" fillId="4" borderId="18" xfId="0" applyNumberFormat="1" applyFont="1" applyFill="1" applyBorder="1" applyAlignment="1">
      <alignment horizontal="right" vertical="center" wrapText="1"/>
    </xf>
    <xf numFmtId="0" fontId="35" fillId="4" borderId="11" xfId="0" applyFont="1" applyFill="1" applyBorder="1" applyAlignment="1">
      <alignment horizontal="center" vertical="center" wrapText="1"/>
    </xf>
    <xf numFmtId="0" fontId="35" fillId="4" borderId="18" xfId="0" applyFont="1" applyFill="1" applyBorder="1" applyAlignment="1">
      <alignment horizontal="center" vertical="center" wrapText="1"/>
    </xf>
    <xf numFmtId="0" fontId="0" fillId="4" borderId="11" xfId="0" applyNumberFormat="1" applyFill="1" applyBorder="1" applyAlignment="1">
      <alignment horizontal="center" vertical="center"/>
    </xf>
    <xf numFmtId="165" fontId="0" fillId="4" borderId="30" xfId="0" applyNumberFormat="1" applyFill="1" applyBorder="1" applyAlignment="1">
      <alignment horizontal="center" vertical="center"/>
    </xf>
    <xf numFmtId="165" fontId="0" fillId="4" borderId="11" xfId="0" applyNumberFormat="1" applyFill="1" applyBorder="1" applyAlignment="1">
      <alignment horizontal="center" vertical="center"/>
    </xf>
    <xf numFmtId="165" fontId="0" fillId="3" borderId="11" xfId="0" applyNumberFormat="1" applyFill="1" applyBorder="1"/>
    <xf numFmtId="165" fontId="0" fillId="3" borderId="11" xfId="0" applyNumberFormat="1" applyFill="1" applyBorder="1" applyAlignment="1">
      <alignment horizontal="center" vertical="center"/>
    </xf>
    <xf numFmtId="0" fontId="0" fillId="4" borderId="30" xfId="0" applyNumberFormat="1" applyFill="1" applyBorder="1" applyAlignment="1">
      <alignment horizontal="center" vertical="center"/>
    </xf>
    <xf numFmtId="165" fontId="0" fillId="4" borderId="11" xfId="0" applyNumberFormat="1" applyFill="1" applyBorder="1"/>
    <xf numFmtId="4" fontId="4" fillId="4" borderId="11" xfId="0" applyNumberFormat="1" applyFont="1" applyFill="1" applyBorder="1" applyAlignment="1">
      <alignment vertical="center" wrapText="1"/>
    </xf>
    <xf numFmtId="0" fontId="5" fillId="4" borderId="20" xfId="0" applyFont="1" applyFill="1" applyBorder="1" applyAlignment="1">
      <alignment vertical="center" wrapText="1"/>
    </xf>
    <xf numFmtId="4" fontId="4" fillId="4" borderId="20" xfId="0" applyNumberFormat="1" applyFont="1" applyFill="1" applyBorder="1" applyAlignment="1">
      <alignment vertical="center" wrapText="1"/>
    </xf>
    <xf numFmtId="0" fontId="0" fillId="4" borderId="2" xfId="0" applyFill="1" applyBorder="1" applyAlignment="1">
      <alignment horizontal="center" vertical="center"/>
    </xf>
    <xf numFmtId="4" fontId="4" fillId="4" borderId="18" xfId="0" applyNumberFormat="1" applyFont="1" applyFill="1" applyBorder="1" applyAlignment="1">
      <alignment vertical="center" wrapText="1"/>
    </xf>
    <xf numFmtId="0" fontId="12" fillId="4" borderId="0" xfId="0" applyFont="1" applyFill="1" applyAlignment="1">
      <alignment wrapText="1"/>
    </xf>
    <xf numFmtId="0" fontId="5" fillId="4" borderId="0" xfId="0" applyFont="1" applyFill="1"/>
    <xf numFmtId="0" fontId="36" fillId="4" borderId="0" xfId="0" applyFont="1" applyFill="1"/>
    <xf numFmtId="166" fontId="12" fillId="4" borderId="11" xfId="0" applyNumberFormat="1" applyFont="1" applyFill="1" applyBorder="1" applyAlignment="1">
      <alignment vertical="center" wrapText="1"/>
    </xf>
    <xf numFmtId="2" fontId="12" fillId="4" borderId="11" xfId="0" applyNumberFormat="1" applyFont="1" applyFill="1" applyBorder="1" applyAlignment="1">
      <alignment vertical="center" wrapText="1"/>
    </xf>
    <xf numFmtId="0" fontId="27" fillId="0" borderId="0" xfId="0" applyFont="1" applyBorder="1" applyAlignment="1">
      <alignment horizontal="center"/>
    </xf>
    <xf numFmtId="0" fontId="26" fillId="0" borderId="12" xfId="0" applyFont="1" applyBorder="1" applyAlignment="1">
      <alignment horizontal="left" vertical="top" wrapText="1"/>
    </xf>
    <xf numFmtId="0" fontId="26" fillId="0" borderId="11" xfId="0" applyFont="1" applyBorder="1" applyAlignment="1">
      <alignment horizontal="center" vertical="top"/>
    </xf>
    <xf numFmtId="166" fontId="12" fillId="4" borderId="18" xfId="0" applyNumberFormat="1" applyFont="1" applyFill="1" applyBorder="1" applyAlignment="1">
      <alignment vertical="center" wrapText="1"/>
    </xf>
    <xf numFmtId="2" fontId="12" fillId="4" borderId="18" xfId="0" applyNumberFormat="1" applyFont="1" applyFill="1" applyBorder="1" applyAlignment="1">
      <alignment vertical="center" wrapText="1"/>
    </xf>
    <xf numFmtId="0" fontId="12" fillId="4" borderId="18" xfId="0" applyFont="1" applyFill="1" applyBorder="1"/>
    <xf numFmtId="4" fontId="12" fillId="0" borderId="0" xfId="0" applyNumberFormat="1" applyFont="1"/>
    <xf numFmtId="4" fontId="0" fillId="4" borderId="0" xfId="0" applyNumberFormat="1" applyFill="1"/>
    <xf numFmtId="0" fontId="0" fillId="4" borderId="11" xfId="0" applyFill="1" applyBorder="1"/>
    <xf numFmtId="164" fontId="26" fillId="0" borderId="56" xfId="0" applyNumberFormat="1" applyFont="1" applyBorder="1" applyAlignment="1">
      <alignment horizontal="center" vertical="top"/>
    </xf>
    <xf numFmtId="0" fontId="40" fillId="6" borderId="15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center" vertical="center" wrapText="1"/>
    </xf>
    <xf numFmtId="168" fontId="26" fillId="0" borderId="0" xfId="0" applyNumberFormat="1" applyFont="1" applyAlignment="1">
      <alignment horizontal="left" vertical="top"/>
    </xf>
    <xf numFmtId="0" fontId="26" fillId="0" borderId="40" xfId="0" applyFont="1" applyBorder="1" applyAlignment="1">
      <alignment horizontal="left" vertical="top" wrapText="1"/>
    </xf>
    <xf numFmtId="0" fontId="26" fillId="0" borderId="40" xfId="0" applyFont="1" applyBorder="1" applyAlignment="1">
      <alignment horizontal="center" vertical="top"/>
    </xf>
    <xf numFmtId="165" fontId="26" fillId="0" borderId="41" xfId="0" applyNumberFormat="1" applyFont="1" applyBorder="1" applyAlignment="1">
      <alignment horizontal="left" vertical="top" wrapText="1"/>
    </xf>
    <xf numFmtId="164" fontId="26" fillId="0" borderId="57" xfId="0" applyNumberFormat="1" applyFont="1" applyBorder="1" applyAlignment="1">
      <alignment horizontal="center" vertical="top"/>
    </xf>
    <xf numFmtId="0" fontId="26" fillId="0" borderId="13" xfId="0" applyFont="1" applyBorder="1" applyAlignment="1">
      <alignment horizontal="left"/>
    </xf>
    <xf numFmtId="0" fontId="26" fillId="0" borderId="13" xfId="0" applyFont="1" applyBorder="1" applyAlignment="1">
      <alignment horizontal="center"/>
    </xf>
    <xf numFmtId="165" fontId="26" fillId="0" borderId="50" xfId="0" applyNumberFormat="1" applyFont="1" applyBorder="1" applyAlignment="1">
      <alignment horizontal="left"/>
    </xf>
    <xf numFmtId="0" fontId="26" fillId="0" borderId="11" xfId="0" applyFont="1" applyBorder="1" applyAlignment="1">
      <alignment horizontal="left" vertical="top" wrapText="1"/>
    </xf>
    <xf numFmtId="0" fontId="26" fillId="0" borderId="11" xfId="0" applyFont="1" applyBorder="1" applyAlignment="1">
      <alignment horizontal="left" vertical="top"/>
    </xf>
    <xf numFmtId="164" fontId="26" fillId="0" borderId="58" xfId="0" applyNumberFormat="1" applyFont="1" applyBorder="1" applyAlignment="1">
      <alignment horizontal="center" vertical="top"/>
    </xf>
    <xf numFmtId="0" fontId="26" fillId="0" borderId="13" xfId="0" applyFont="1" applyBorder="1" applyAlignment="1">
      <alignment horizontal="left" vertical="top"/>
    </xf>
    <xf numFmtId="165" fontId="26" fillId="0" borderId="59" xfId="0" applyNumberFormat="1" applyFont="1" applyBorder="1" applyAlignment="1">
      <alignment horizontal="left" vertical="top" wrapText="1"/>
    </xf>
    <xf numFmtId="49" fontId="26" fillId="0" borderId="11" xfId="0" applyNumberFormat="1" applyFont="1" applyBorder="1" applyAlignment="1">
      <alignment horizontal="left" vertical="top" wrapText="1"/>
    </xf>
    <xf numFmtId="164" fontId="26" fillId="0" borderId="17" xfId="0" applyNumberFormat="1" applyFont="1" applyBorder="1" applyAlignment="1">
      <alignment horizontal="center" vertical="top"/>
    </xf>
    <xf numFmtId="165" fontId="26" fillId="0" borderId="18" xfId="0" applyNumberFormat="1" applyFont="1" applyBorder="1" applyAlignment="1">
      <alignment horizontal="left" vertical="top" wrapText="1"/>
    </xf>
    <xf numFmtId="164" fontId="26" fillId="0" borderId="49" xfId="0" applyNumberFormat="1" applyFont="1" applyBorder="1" applyAlignment="1">
      <alignment horizontal="center" vertical="top"/>
    </xf>
    <xf numFmtId="168" fontId="0" fillId="0" borderId="0" xfId="0" applyNumberFormat="1"/>
    <xf numFmtId="0" fontId="6" fillId="2" borderId="1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left" vertical="center" wrapText="1"/>
    </xf>
    <xf numFmtId="4" fontId="7" fillId="4" borderId="18" xfId="0" applyNumberFormat="1" applyFont="1" applyFill="1" applyBorder="1" applyAlignment="1">
      <alignment vertical="center" wrapText="1"/>
    </xf>
    <xf numFmtId="4" fontId="7" fillId="2" borderId="42" xfId="0" applyNumberFormat="1" applyFont="1" applyFill="1" applyBorder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vertical="center" wrapText="1"/>
    </xf>
    <xf numFmtId="0" fontId="11" fillId="4" borderId="0" xfId="0" applyFont="1" applyFill="1" applyBorder="1" applyAlignment="1">
      <alignment vertical="center" wrapText="1"/>
    </xf>
    <xf numFmtId="2" fontId="11" fillId="4" borderId="11" xfId="0" applyNumberFormat="1" applyFont="1" applyFill="1" applyBorder="1" applyAlignment="1">
      <alignment vertical="center" wrapText="1"/>
    </xf>
    <xf numFmtId="4" fontId="11" fillId="4" borderId="11" xfId="0" applyNumberFormat="1" applyFont="1" applyFill="1" applyBorder="1" applyAlignment="1">
      <alignment vertical="center" wrapText="1"/>
    </xf>
    <xf numFmtId="0" fontId="12" fillId="4" borderId="0" xfId="0" applyFont="1" applyFill="1" applyAlignment="1">
      <alignment horizontal="center"/>
    </xf>
    <xf numFmtId="0" fontId="3" fillId="4" borderId="11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25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/>
    </xf>
    <xf numFmtId="0" fontId="9" fillId="4" borderId="1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left" vertical="center" wrapText="1"/>
    </xf>
    <xf numFmtId="14" fontId="13" fillId="4" borderId="11" xfId="0" applyNumberFormat="1" applyFont="1" applyFill="1" applyBorder="1" applyAlignment="1">
      <alignment vertical="center" wrapText="1"/>
    </xf>
    <xf numFmtId="14" fontId="13" fillId="4" borderId="0" xfId="0" applyNumberFormat="1" applyFont="1" applyFill="1" applyBorder="1" applyAlignment="1">
      <alignment vertical="center" wrapText="1"/>
    </xf>
    <xf numFmtId="0" fontId="9" fillId="4" borderId="11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15" fillId="4" borderId="0" xfId="0" applyFont="1" applyFill="1" applyAlignment="1">
      <alignment horizontal="left" vertical="center"/>
    </xf>
    <xf numFmtId="0" fontId="13" fillId="4" borderId="11" xfId="0" applyFont="1" applyFill="1" applyBorder="1" applyAlignment="1">
      <alignment vertical="center" wrapText="1"/>
    </xf>
    <xf numFmtId="0" fontId="13" fillId="4" borderId="0" xfId="0" applyFont="1" applyFill="1" applyBorder="1" applyAlignment="1">
      <alignment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vertical="center" wrapText="1"/>
    </xf>
    <xf numFmtId="0" fontId="14" fillId="4" borderId="0" xfId="0" applyFont="1" applyFill="1" applyBorder="1" applyAlignment="1">
      <alignment vertical="center" wrapText="1"/>
    </xf>
    <xf numFmtId="0" fontId="9" fillId="4" borderId="11" xfId="0" applyFont="1" applyFill="1" applyBorder="1" applyAlignment="1">
      <alignment horizontal="left" vertical="center" wrapText="1" indent="2"/>
    </xf>
    <xf numFmtId="0" fontId="39" fillId="4" borderId="0" xfId="0" applyFont="1" applyFill="1"/>
    <xf numFmtId="0" fontId="12" fillId="4" borderId="11" xfId="0" applyFont="1" applyFill="1" applyBorder="1" applyAlignment="1">
      <alignment horizontal="center"/>
    </xf>
    <xf numFmtId="0" fontId="12" fillId="4" borderId="11" xfId="0" applyFont="1" applyFill="1" applyBorder="1"/>
    <xf numFmtId="0" fontId="0" fillId="4" borderId="0" xfId="0" applyFill="1" applyAlignment="1">
      <alignment wrapText="1"/>
    </xf>
    <xf numFmtId="0" fontId="2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vertical="center" wrapText="1"/>
    </xf>
    <xf numFmtId="0" fontId="8" fillId="4" borderId="0" xfId="0" applyFont="1" applyFill="1" applyBorder="1" applyAlignment="1">
      <alignment vertical="center" wrapText="1"/>
    </xf>
    <xf numFmtId="14" fontId="11" fillId="4" borderId="11" xfId="0" applyNumberFormat="1" applyFont="1" applyFill="1" applyBorder="1" applyAlignment="1">
      <alignment vertical="center" wrapText="1"/>
    </xf>
    <xf numFmtId="14" fontId="11" fillId="4" borderId="0" xfId="0" applyNumberFormat="1" applyFont="1" applyFill="1" applyBorder="1" applyAlignment="1">
      <alignment vertical="center" wrapText="1"/>
    </xf>
    <xf numFmtId="0" fontId="5" fillId="4" borderId="0" xfId="0" applyFont="1" applyFill="1" applyAlignment="1">
      <alignment horizontal="center" wrapText="1"/>
    </xf>
    <xf numFmtId="0" fontId="2" fillId="4" borderId="14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vertical="center" wrapText="1"/>
    </xf>
    <xf numFmtId="0" fontId="11" fillId="4" borderId="18" xfId="0" applyFont="1" applyFill="1" applyBorder="1" applyAlignment="1">
      <alignment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vertical="center" wrapText="1"/>
    </xf>
    <xf numFmtId="0" fontId="12" fillId="4" borderId="22" xfId="0" applyFont="1" applyFill="1" applyBorder="1" applyAlignment="1">
      <alignment horizontal="center"/>
    </xf>
    <xf numFmtId="0" fontId="12" fillId="4" borderId="22" xfId="0" applyFont="1" applyFill="1" applyBorder="1"/>
    <xf numFmtId="0" fontId="12" fillId="4" borderId="13" xfId="0" applyFont="1" applyFill="1" applyBorder="1" applyAlignment="1">
      <alignment horizontal="center"/>
    </xf>
    <xf numFmtId="0" fontId="12" fillId="4" borderId="13" xfId="0" applyFont="1" applyFill="1" applyBorder="1"/>
    <xf numFmtId="0" fontId="7" fillId="4" borderId="11" xfId="0" applyFont="1" applyFill="1" applyBorder="1" applyAlignment="1">
      <alignment vertical="center" wrapText="1"/>
    </xf>
    <xf numFmtId="14" fontId="8" fillId="4" borderId="11" xfId="0" applyNumberFormat="1" applyFont="1" applyFill="1" applyBorder="1" applyAlignment="1">
      <alignment vertical="center" wrapText="1"/>
    </xf>
    <xf numFmtId="14" fontId="8" fillId="4" borderId="0" xfId="0" applyNumberFormat="1" applyFont="1" applyFill="1" applyBorder="1" applyAlignment="1">
      <alignment vertical="center" wrapText="1"/>
    </xf>
    <xf numFmtId="0" fontId="12" fillId="4" borderId="12" xfId="0" applyFont="1" applyFill="1" applyBorder="1" applyAlignment="1">
      <alignment horizontal="center"/>
    </xf>
    <xf numFmtId="0" fontId="12" fillId="4" borderId="12" xfId="0" applyFont="1" applyFill="1" applyBorder="1"/>
    <xf numFmtId="2" fontId="7" fillId="4" borderId="18" xfId="0" applyNumberFormat="1" applyFont="1" applyFill="1" applyBorder="1" applyAlignment="1">
      <alignment vertical="center" wrapText="1"/>
    </xf>
    <xf numFmtId="14" fontId="8" fillId="4" borderId="18" xfId="0" applyNumberFormat="1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4" fontId="12" fillId="4" borderId="0" xfId="0" applyNumberFormat="1" applyFont="1" applyFill="1"/>
    <xf numFmtId="14" fontId="11" fillId="4" borderId="18" xfId="0" applyNumberFormat="1" applyFont="1" applyFill="1" applyBorder="1" applyAlignment="1">
      <alignment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0" fillId="4" borderId="11" xfId="0" applyFill="1" applyBorder="1" applyAlignment="1">
      <alignment vertical="top" wrapText="1"/>
    </xf>
    <xf numFmtId="0" fontId="0" fillId="4" borderId="0" xfId="0" applyFill="1" applyBorder="1" applyAlignment="1">
      <alignment vertical="top" wrapText="1"/>
    </xf>
    <xf numFmtId="4" fontId="13" fillId="4" borderId="11" xfId="0" applyNumberFormat="1" applyFont="1" applyFill="1" applyBorder="1" applyAlignment="1">
      <alignment vertical="center" wrapText="1"/>
    </xf>
    <xf numFmtId="0" fontId="17" fillId="4" borderId="11" xfId="0" applyFont="1" applyFill="1" applyBorder="1" applyAlignment="1">
      <alignment horizontal="center" vertical="center" wrapText="1"/>
    </xf>
    <xf numFmtId="4" fontId="9" fillId="4" borderId="11" xfId="0" applyNumberFormat="1" applyFont="1" applyFill="1" applyBorder="1" applyAlignment="1">
      <alignment vertical="center" wrapText="1"/>
    </xf>
    <xf numFmtId="4" fontId="9" fillId="4" borderId="0" xfId="0" applyNumberFormat="1" applyFont="1" applyFill="1" applyBorder="1" applyAlignment="1">
      <alignment vertical="center" wrapText="1"/>
    </xf>
    <xf numFmtId="4" fontId="13" fillId="4" borderId="0" xfId="0" applyNumberFormat="1" applyFont="1" applyFill="1" applyBorder="1" applyAlignment="1">
      <alignment vertical="center" wrapText="1"/>
    </xf>
    <xf numFmtId="0" fontId="9" fillId="4" borderId="11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18" fillId="4" borderId="0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vertical="center" wrapText="1"/>
    </xf>
    <xf numFmtId="0" fontId="19" fillId="4" borderId="0" xfId="1" applyFill="1" applyBorder="1" applyAlignment="1">
      <alignment vertical="center" wrapText="1"/>
    </xf>
    <xf numFmtId="0" fontId="6" fillId="4" borderId="11" xfId="0" applyFont="1" applyFill="1" applyBorder="1" applyAlignment="1">
      <alignment horizontal="left" vertical="center" wrapText="1"/>
    </xf>
    <xf numFmtId="4" fontId="9" fillId="4" borderId="11" xfId="0" applyNumberFormat="1" applyFont="1" applyFill="1" applyBorder="1" applyAlignment="1">
      <alignment horizontal="justify" vertical="center" wrapText="1"/>
    </xf>
    <xf numFmtId="4" fontId="9" fillId="4" borderId="0" xfId="0" applyNumberFormat="1" applyFont="1" applyFill="1" applyBorder="1" applyAlignment="1">
      <alignment horizontal="justify" vertical="center" wrapText="1"/>
    </xf>
    <xf numFmtId="0" fontId="20" fillId="4" borderId="11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vertical="center" wrapText="1"/>
    </xf>
    <xf numFmtId="4" fontId="9" fillId="4" borderId="11" xfId="0" applyNumberFormat="1" applyFont="1" applyFill="1" applyBorder="1" applyAlignment="1">
      <alignment horizontal="right" vertical="center" wrapText="1"/>
    </xf>
    <xf numFmtId="0" fontId="9" fillId="4" borderId="0" xfId="0" applyFont="1" applyFill="1" applyBorder="1" applyAlignment="1">
      <alignment horizontal="justify" vertical="center" wrapText="1"/>
    </xf>
    <xf numFmtId="4" fontId="13" fillId="4" borderId="11" xfId="0" applyNumberFormat="1" applyFont="1" applyFill="1" applyBorder="1" applyAlignment="1">
      <alignment horizontal="right" vertical="center" wrapText="1"/>
    </xf>
    <xf numFmtId="4" fontId="13" fillId="4" borderId="0" xfId="0" applyNumberFormat="1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8" xfId="0" applyFont="1" applyFill="1" applyBorder="1" applyAlignment="1">
      <alignment vertical="center" wrapText="1"/>
    </xf>
    <xf numFmtId="0" fontId="38" fillId="4" borderId="3" xfId="0" applyFont="1" applyFill="1" applyBorder="1" applyAlignment="1">
      <alignment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vertical="center" wrapText="1"/>
    </xf>
    <xf numFmtId="0" fontId="41" fillId="4" borderId="3" xfId="0" applyFont="1" applyFill="1" applyBorder="1" applyAlignment="1">
      <alignment vertical="center" wrapText="1"/>
    </xf>
    <xf numFmtId="0" fontId="42" fillId="4" borderId="7" xfId="0" applyFont="1" applyFill="1" applyBorder="1" applyAlignment="1">
      <alignment vertical="center" wrapText="1"/>
    </xf>
    <xf numFmtId="0" fontId="11" fillId="4" borderId="8" xfId="0" applyNumberFormat="1" applyFont="1" applyFill="1" applyBorder="1" applyAlignment="1">
      <alignment vertical="center" wrapText="1"/>
    </xf>
    <xf numFmtId="0" fontId="38" fillId="4" borderId="8" xfId="0" applyFont="1" applyFill="1" applyBorder="1" applyAlignment="1">
      <alignment vertical="center" wrapText="1"/>
    </xf>
    <xf numFmtId="0" fontId="1" fillId="4" borderId="0" xfId="0" applyFont="1" applyFill="1" applyAlignment="1">
      <alignment horizontal="center" vertical="center"/>
    </xf>
    <xf numFmtId="0" fontId="21" fillId="4" borderId="1" xfId="0" applyFont="1" applyFill="1" applyBorder="1" applyAlignment="1">
      <alignment horizontal="left" vertical="center" wrapText="1"/>
    </xf>
    <xf numFmtId="14" fontId="8" fillId="4" borderId="3" xfId="0" applyNumberFormat="1" applyFont="1" applyFill="1" applyBorder="1" applyAlignment="1">
      <alignment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center" vertical="center" wrapText="1"/>
    </xf>
    <xf numFmtId="4" fontId="9" fillId="4" borderId="11" xfId="0" applyNumberFormat="1" applyFont="1" applyFill="1" applyBorder="1" applyAlignment="1">
      <alignment vertical="center" wrapText="1"/>
    </xf>
    <xf numFmtId="0" fontId="23" fillId="4" borderId="11" xfId="0" applyFont="1" applyFill="1" applyBorder="1" applyAlignment="1">
      <alignment horizontal="center" vertical="center" wrapText="1"/>
    </xf>
    <xf numFmtId="0" fontId="23" fillId="4" borderId="11" xfId="0" applyFont="1" applyFill="1" applyBorder="1" applyAlignment="1">
      <alignment horizontal="left" vertical="center" wrapText="1"/>
    </xf>
    <xf numFmtId="2" fontId="9" fillId="4" borderId="11" xfId="0" applyNumberFormat="1" applyFont="1" applyFill="1" applyBorder="1" applyAlignment="1">
      <alignment vertical="center" wrapText="1"/>
    </xf>
    <xf numFmtId="4" fontId="13" fillId="4" borderId="11" xfId="0" applyNumberFormat="1" applyFont="1" applyFill="1" applyBorder="1" applyAlignment="1">
      <alignment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12" fillId="4" borderId="22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top" wrapText="1"/>
    </xf>
    <xf numFmtId="0" fontId="4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center" vertical="center" wrapText="1"/>
    </xf>
    <xf numFmtId="4" fontId="25" fillId="4" borderId="0" xfId="0" applyNumberFormat="1" applyFont="1" applyFill="1" applyBorder="1" applyAlignment="1">
      <alignment vertical="center" wrapText="1"/>
    </xf>
    <xf numFmtId="0" fontId="6" fillId="4" borderId="11" xfId="0" applyFont="1" applyFill="1" applyBorder="1" applyAlignment="1">
      <alignment horizontal="center" vertical="center" wrapText="1"/>
    </xf>
    <xf numFmtId="49" fontId="12" fillId="4" borderId="11" xfId="0" applyNumberFormat="1" applyFont="1" applyFill="1" applyBorder="1"/>
    <xf numFmtId="167" fontId="7" fillId="4" borderId="18" xfId="0" applyNumberFormat="1" applyFont="1" applyFill="1" applyBorder="1" applyAlignment="1">
      <alignment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14" fontId="13" fillId="4" borderId="18" xfId="0" applyNumberFormat="1" applyFont="1" applyFill="1" applyBorder="1" applyAlignment="1">
      <alignment vertical="center" wrapText="1"/>
    </xf>
    <xf numFmtId="0" fontId="13" fillId="4" borderId="18" xfId="0" applyFont="1" applyFill="1" applyBorder="1" applyAlignment="1">
      <alignment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4" fillId="4" borderId="18" xfId="0" applyFont="1" applyFill="1" applyBorder="1" applyAlignment="1">
      <alignment vertical="center" wrapText="1"/>
    </xf>
    <xf numFmtId="0" fontId="12" fillId="4" borderId="17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vertical="center" wrapText="1"/>
    </xf>
    <xf numFmtId="2" fontId="12" fillId="4" borderId="0" xfId="0" applyNumberFormat="1" applyFont="1" applyFill="1"/>
    <xf numFmtId="0" fontId="12" fillId="4" borderId="46" xfId="0" applyFont="1" applyFill="1" applyBorder="1" applyAlignment="1">
      <alignment horizontal="center"/>
    </xf>
    <xf numFmtId="0" fontId="12" fillId="4" borderId="47" xfId="0" applyFont="1" applyFill="1" applyBorder="1"/>
    <xf numFmtId="0" fontId="12" fillId="4" borderId="49" xfId="0" applyFont="1" applyFill="1" applyBorder="1" applyAlignment="1">
      <alignment horizontal="center"/>
    </xf>
    <xf numFmtId="0" fontId="12" fillId="4" borderId="50" xfId="0" applyFont="1" applyFill="1" applyBorder="1"/>
    <xf numFmtId="0" fontId="12" fillId="4" borderId="45" xfId="0" applyFont="1" applyFill="1" applyBorder="1" applyAlignment="1">
      <alignment horizontal="center"/>
    </xf>
    <xf numFmtId="0" fontId="12" fillId="4" borderId="26" xfId="0" applyFont="1" applyFill="1" applyBorder="1"/>
    <xf numFmtId="0" fontId="12" fillId="4" borderId="2" xfId="0" applyFont="1" applyFill="1" applyBorder="1" applyAlignment="1">
      <alignment horizontal="center"/>
    </xf>
    <xf numFmtId="0" fontId="12" fillId="4" borderId="44" xfId="0" applyFont="1" applyFill="1" applyBorder="1"/>
    <xf numFmtId="0" fontId="20" fillId="4" borderId="18" xfId="0" applyFont="1" applyFill="1" applyBorder="1" applyAlignment="1">
      <alignment vertical="center" wrapText="1"/>
    </xf>
    <xf numFmtId="4" fontId="13" fillId="4" borderId="18" xfId="0" applyNumberFormat="1" applyFont="1" applyFill="1" applyBorder="1" applyAlignment="1">
      <alignment vertical="center" wrapText="1"/>
    </xf>
    <xf numFmtId="4" fontId="13" fillId="4" borderId="18" xfId="0" applyNumberFormat="1" applyFont="1" applyFill="1" applyBorder="1" applyAlignment="1">
      <alignment horizontal="right" vertical="center" wrapText="1"/>
    </xf>
    <xf numFmtId="0" fontId="17" fillId="4" borderId="20" xfId="0" applyFont="1" applyFill="1" applyBorder="1" applyAlignment="1">
      <alignment horizontal="center" vertical="center" wrapText="1"/>
    </xf>
    <xf numFmtId="4" fontId="13" fillId="4" borderId="21" xfId="0" applyNumberFormat="1" applyFont="1" applyFill="1" applyBorder="1" applyAlignment="1">
      <alignment horizontal="right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left" vertical="center" wrapText="1"/>
    </xf>
    <xf numFmtId="4" fontId="8" fillId="4" borderId="11" xfId="0" applyNumberFormat="1" applyFont="1" applyFill="1" applyBorder="1" applyAlignment="1">
      <alignment vertical="center" wrapText="1"/>
    </xf>
    <xf numFmtId="0" fontId="17" fillId="4" borderId="0" xfId="0" applyFont="1" applyFill="1" applyBorder="1" applyAlignment="1">
      <alignment horizontal="center" vertical="center" wrapText="1"/>
    </xf>
    <xf numFmtId="4" fontId="13" fillId="4" borderId="0" xfId="0" applyNumberFormat="1" applyFont="1" applyFill="1" applyBorder="1" applyAlignment="1">
      <alignment horizontal="right" vertical="center" wrapText="1"/>
    </xf>
    <xf numFmtId="0" fontId="37" fillId="0" borderId="45" xfId="0" applyFont="1" applyBorder="1" applyAlignment="1">
      <alignment horizontal="center"/>
    </xf>
    <xf numFmtId="165" fontId="32" fillId="4" borderId="18" xfId="0" applyNumberFormat="1" applyFont="1" applyFill="1" applyBorder="1" applyAlignment="1">
      <alignment horizontal="left"/>
    </xf>
    <xf numFmtId="16" fontId="37" fillId="0" borderId="17" xfId="0" applyNumberFormat="1" applyFont="1" applyBorder="1" applyAlignment="1">
      <alignment horizontal="center"/>
    </xf>
    <xf numFmtId="16" fontId="37" fillId="0" borderId="19" xfId="0" applyNumberFormat="1" applyFont="1" applyBorder="1" applyAlignment="1">
      <alignment horizontal="center"/>
    </xf>
    <xf numFmtId="0" fontId="26" fillId="0" borderId="20" xfId="0" applyFont="1" applyBorder="1" applyAlignment="1">
      <alignment horizontal="left" wrapText="1"/>
    </xf>
    <xf numFmtId="0" fontId="26" fillId="0" borderId="20" xfId="0" applyFont="1" applyBorder="1" applyAlignment="1">
      <alignment horizontal="center" vertical="top"/>
    </xf>
    <xf numFmtId="165" fontId="32" fillId="4" borderId="21" xfId="0" applyNumberFormat="1" applyFont="1" applyFill="1" applyBorder="1" applyAlignment="1">
      <alignment horizontal="left"/>
    </xf>
    <xf numFmtId="4" fontId="9" fillId="4" borderId="11" xfId="0" applyNumberFormat="1" applyFont="1" applyFill="1" applyBorder="1" applyAlignment="1">
      <alignment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left" vertical="center" wrapText="1"/>
    </xf>
    <xf numFmtId="4" fontId="13" fillId="4" borderId="11" xfId="0" applyNumberFormat="1" applyFont="1" applyFill="1" applyBorder="1" applyAlignment="1">
      <alignment vertical="center" wrapText="1"/>
    </xf>
    <xf numFmtId="0" fontId="4" fillId="4" borderId="0" xfId="0" applyFont="1" applyFill="1" applyAlignment="1">
      <alignment horizontal="center" vertical="center"/>
    </xf>
    <xf numFmtId="0" fontId="12" fillId="4" borderId="12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25" xfId="0" applyFont="1" applyFill="1" applyBorder="1" applyAlignment="1">
      <alignment horizontal="left" vertical="center" wrapText="1"/>
    </xf>
    <xf numFmtId="0" fontId="12" fillId="4" borderId="27" xfId="0" applyFont="1" applyFill="1" applyBorder="1" applyAlignment="1">
      <alignment horizontal="left" vertical="center" wrapText="1"/>
    </xf>
    <xf numFmtId="0" fontId="12" fillId="4" borderId="28" xfId="0" applyFont="1" applyFill="1" applyBorder="1" applyAlignment="1">
      <alignment horizontal="left" vertical="center" wrapText="1"/>
    </xf>
    <xf numFmtId="0" fontId="12" fillId="4" borderId="23" xfId="0" applyFont="1" applyFill="1" applyBorder="1" applyAlignment="1">
      <alignment horizontal="left" vertical="center" wrapText="1"/>
    </xf>
    <xf numFmtId="0" fontId="12" fillId="4" borderId="24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26" fillId="4" borderId="0" xfId="0" applyFont="1" applyFill="1" applyAlignment="1">
      <alignment horizontal="right" wrapText="1"/>
    </xf>
    <xf numFmtId="0" fontId="26" fillId="4" borderId="0" xfId="0" applyFont="1" applyFill="1" applyAlignment="1">
      <alignment horizontal="right"/>
    </xf>
    <xf numFmtId="0" fontId="5" fillId="4" borderId="0" xfId="0" applyFont="1" applyFill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38" fillId="4" borderId="3" xfId="0" applyFont="1" applyFill="1" applyBorder="1" applyAlignment="1">
      <alignment vertical="center" wrapText="1"/>
    </xf>
    <xf numFmtId="0" fontId="38" fillId="4" borderId="8" xfId="0" applyFont="1" applyFill="1" applyBorder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0" fontId="22" fillId="4" borderId="11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 wrapText="1"/>
    </xf>
    <xf numFmtId="0" fontId="5" fillId="4" borderId="5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wrapText="1"/>
    </xf>
    <xf numFmtId="0" fontId="0" fillId="4" borderId="11" xfId="0" applyFill="1" applyBorder="1" applyAlignment="1">
      <alignment wrapText="1"/>
    </xf>
    <xf numFmtId="0" fontId="5" fillId="4" borderId="23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5" fillId="4" borderId="25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vertical="center" wrapText="1"/>
    </xf>
    <xf numFmtId="0" fontId="12" fillId="4" borderId="29" xfId="0" applyFont="1" applyFill="1" applyBorder="1" applyAlignment="1">
      <alignment vertical="center" wrapText="1"/>
    </xf>
    <xf numFmtId="0" fontId="12" fillId="4" borderId="30" xfId="0" applyFont="1" applyFill="1" applyBorder="1" applyAlignment="1">
      <alignment vertical="center" wrapText="1"/>
    </xf>
    <xf numFmtId="0" fontId="12" fillId="4" borderId="29" xfId="0" applyFont="1" applyFill="1" applyBorder="1" applyAlignment="1">
      <alignment horizontal="left" vertical="center" wrapText="1"/>
    </xf>
    <xf numFmtId="0" fontId="12" fillId="4" borderId="30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8" xfId="0" applyFont="1" applyFill="1" applyBorder="1" applyAlignment="1">
      <alignment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9" fillId="4" borderId="48" xfId="0" applyFont="1" applyFill="1" applyBorder="1" applyAlignment="1">
      <alignment horizontal="left" vertical="center" wrapText="1"/>
    </xf>
    <xf numFmtId="0" fontId="9" fillId="4" borderId="29" xfId="0" applyFont="1" applyFill="1" applyBorder="1" applyAlignment="1">
      <alignment horizontal="left" vertical="center" wrapText="1"/>
    </xf>
    <xf numFmtId="0" fontId="9" fillId="4" borderId="43" xfId="0" applyFont="1" applyFill="1" applyBorder="1" applyAlignment="1">
      <alignment horizontal="left" vertical="center" wrapText="1"/>
    </xf>
    <xf numFmtId="0" fontId="12" fillId="4" borderId="48" xfId="0" applyFont="1" applyFill="1" applyBorder="1" applyAlignment="1">
      <alignment wrapText="1"/>
    </xf>
    <xf numFmtId="0" fontId="12" fillId="4" borderId="29" xfId="0" applyFont="1" applyFill="1" applyBorder="1" applyAlignment="1">
      <alignment wrapText="1"/>
    </xf>
    <xf numFmtId="0" fontId="12" fillId="4" borderId="43" xfId="0" applyFont="1" applyFill="1" applyBorder="1" applyAlignment="1">
      <alignment wrapText="1"/>
    </xf>
    <xf numFmtId="0" fontId="3" fillId="4" borderId="12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left" vertical="center" wrapText="1"/>
    </xf>
    <xf numFmtId="0" fontId="4" fillId="4" borderId="50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center"/>
    </xf>
    <xf numFmtId="0" fontId="4" fillId="4" borderId="5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5" fillId="4" borderId="53" xfId="0" applyFont="1" applyFill="1" applyBorder="1" applyAlignment="1">
      <alignment horizontal="center" wrapText="1"/>
    </xf>
    <xf numFmtId="0" fontId="5" fillId="4" borderId="54" xfId="0" applyFont="1" applyFill="1" applyBorder="1" applyAlignment="1">
      <alignment horizontal="center" wrapText="1"/>
    </xf>
    <xf numFmtId="0" fontId="5" fillId="4" borderId="55" xfId="0" applyFont="1" applyFill="1" applyBorder="1" applyAlignment="1">
      <alignment horizontal="center" wrapText="1"/>
    </xf>
    <xf numFmtId="0" fontId="4" fillId="4" borderId="26" xfId="0" applyFont="1" applyFill="1" applyBorder="1" applyAlignment="1">
      <alignment horizontal="center" vertical="center" wrapText="1"/>
    </xf>
    <xf numFmtId="0" fontId="22" fillId="4" borderId="42" xfId="0" applyFont="1" applyFill="1" applyBorder="1" applyAlignment="1">
      <alignment horizontal="left" vertical="center" wrapText="1"/>
    </xf>
    <xf numFmtId="0" fontId="22" fillId="4" borderId="29" xfId="0" applyFont="1" applyFill="1" applyBorder="1" applyAlignment="1">
      <alignment horizontal="left" vertical="center" wrapText="1"/>
    </xf>
    <xf numFmtId="0" fontId="22" fillId="4" borderId="30" xfId="0" applyFont="1" applyFill="1" applyBorder="1" applyAlignment="1">
      <alignment horizontal="left" vertical="center" wrapText="1"/>
    </xf>
    <xf numFmtId="0" fontId="26" fillId="0" borderId="0" xfId="0" applyFont="1" applyAlignment="1">
      <alignment horizontal="right" wrapText="1"/>
    </xf>
    <xf numFmtId="0" fontId="26" fillId="0" borderId="0" xfId="0" applyFont="1" applyAlignment="1">
      <alignment horizontal="right"/>
    </xf>
    <xf numFmtId="0" fontId="27" fillId="0" borderId="0" xfId="0" applyFont="1" applyAlignment="1">
      <alignment horizontal="left" vertical="top" wrapText="1"/>
    </xf>
    <xf numFmtId="0" fontId="28" fillId="5" borderId="37" xfId="0" applyFont="1" applyFill="1" applyBorder="1" applyAlignment="1">
      <alignment horizontal="left" vertical="top" wrapText="1"/>
    </xf>
    <xf numFmtId="0" fontId="28" fillId="5" borderId="38" xfId="0" applyFont="1" applyFill="1" applyBorder="1" applyAlignment="1">
      <alignment horizontal="left" vertical="top" wrapText="1"/>
    </xf>
    <xf numFmtId="0" fontId="28" fillId="5" borderId="39" xfId="0" applyFont="1" applyFill="1" applyBorder="1" applyAlignment="1">
      <alignment horizontal="left" vertical="top" wrapText="1"/>
    </xf>
    <xf numFmtId="0" fontId="26" fillId="0" borderId="0" xfId="0" applyFont="1" applyAlignment="1">
      <alignment horizontal="center"/>
    </xf>
    <xf numFmtId="0" fontId="28" fillId="0" borderId="10" xfId="0" applyFont="1" applyBorder="1" applyAlignment="1">
      <alignment horizontal="left" vertical="top" wrapText="1"/>
    </xf>
    <xf numFmtId="0" fontId="12" fillId="4" borderId="42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horizontal="left" vertical="top" wrapText="1"/>
    </xf>
    <xf numFmtId="0" fontId="12" fillId="4" borderId="0" xfId="0" applyFont="1" applyFill="1" applyBorder="1" applyAlignment="1">
      <alignment horizontal="justify" vertical="top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right"/>
    </xf>
    <xf numFmtId="0" fontId="12" fillId="4" borderId="0" xfId="0" applyFont="1" applyFill="1" applyBorder="1" applyAlignment="1">
      <alignment horizontal="right" vertical="top" wrapText="1"/>
    </xf>
    <xf numFmtId="0" fontId="34" fillId="4" borderId="0" xfId="0" applyFont="1" applyFill="1" applyAlignment="1">
      <alignment horizontal="center" vertical="center" wrapText="1"/>
    </xf>
    <xf numFmtId="166" fontId="12" fillId="4" borderId="18" xfId="0" applyNumberFormat="1" applyFont="1" applyFill="1" applyBorder="1"/>
    <xf numFmtId="165" fontId="12" fillId="4" borderId="11" xfId="0" applyNumberFormat="1" applyFont="1" applyFill="1" applyBorder="1" applyAlignment="1">
      <alignment vertical="center" wrapText="1"/>
    </xf>
    <xf numFmtId="168" fontId="0" fillId="4" borderId="11" xfId="0" applyNumberFormat="1" applyFill="1" applyBorder="1"/>
    <xf numFmtId="165" fontId="12" fillId="4" borderId="11" xfId="0" applyNumberFormat="1" applyFont="1" applyFill="1" applyBorder="1" applyAlignment="1">
      <alignment horizontal="right" vertical="center" wrapText="1"/>
    </xf>
    <xf numFmtId="165" fontId="12" fillId="4" borderId="11" xfId="0" applyNumberFormat="1" applyFont="1" applyFill="1" applyBorder="1" applyAlignment="1">
      <alignment horizontal="center" vertical="center" wrapText="1"/>
    </xf>
    <xf numFmtId="165" fontId="0" fillId="4" borderId="0" xfId="0" applyNumberFormat="1" applyFill="1"/>
    <xf numFmtId="168" fontId="12" fillId="4" borderId="18" xfId="0" applyNumberFormat="1" applyFont="1" applyFill="1" applyBorder="1" applyAlignment="1">
      <alignment vertical="center" wrapText="1"/>
    </xf>
    <xf numFmtId="14" fontId="0" fillId="4" borderId="11" xfId="0" applyNumberFormat="1" applyFill="1" applyBorder="1" applyAlignment="1">
      <alignment vertical="top" wrapText="1"/>
    </xf>
    <xf numFmtId="168" fontId="0" fillId="4" borderId="11" xfId="0" applyNumberFormat="1" applyFill="1" applyBorder="1" applyAlignment="1">
      <alignment vertical="top" wrapText="1"/>
    </xf>
    <xf numFmtId="0" fontId="5" fillId="4" borderId="60" xfId="0" applyFont="1" applyFill="1" applyBorder="1" applyAlignment="1">
      <alignment horizontal="left" vertical="center" wrapText="1"/>
    </xf>
    <xf numFmtId="0" fontId="5" fillId="4" borderId="27" xfId="0" applyFont="1" applyFill="1" applyBorder="1" applyAlignment="1">
      <alignment horizontal="left" vertical="center" wrapText="1"/>
    </xf>
    <xf numFmtId="0" fontId="5" fillId="4" borderId="61" xfId="0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externalLink" Target="externalLinks/externalLink2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calcChain" Target="calcChain.xml"/><Relationship Id="rId8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!&#1059;&#1090;&#1074;&#1077;&#1088;&#1078;&#1076;&#1077;&#1085;%20&#1055;&#1083;&#1072;&#1085;%20&#1090;&#1077;&#1082;&#1091;&#1097;&#1077;&#1075;&#1086;%20&#1088;&#1077;&#1084;&#1086;&#1085;&#1090;&#1072;%20&#1059;&#1050;%20&#1040;&#1069;&#1083;&#1080;&#1090;&#1072;%20&#1085;&#1072;%202024&#1075;&#1086;&#1076;%20&#1050;.&#1041;.%2040&#1041;,&#1042;,&#1043;,&#1044;.%20&#1080;&#1079;&#1084;&#1077;&#1085;&#1077;&#1085;&#1080;&#1077;%20&#1090;&#1072;&#1088;&#1080;&#1092;&#1072;%2001.04.24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7;&#1042;%202024/&#1054;&#1057;&#1042;%20&#1050;&#1041;40&#1042;%20&#1046;&#1050;&#1059;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&#1054;&#1041;&#1065;&#1040;&#1071;%20&#1047;&#1040;%20%20&#1050;&#1040;&#1055;.&#1056;&#1045;&#1052;/&#1041;&#1077;&#1083;&#1103;&#1077;&#1074;&#1072;%2040-&#104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7;&#1042;%202024/&#1054;&#1057;&#1042;%20&#1050;&#1041;40&#1043;%20&#1046;&#1050;&#1059;%20202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2%20&#1043;&#1086;&#1076;&#1086;&#1074;&#1099;&#1081;%20&#1086;&#1090;&#1095;&#1077;&#1090;&#1099;/&#1043;&#1086;&#1076;&#1086;&#1074;&#1086;&#1081;%20&#1086;&#1090;&#1095;&#1077;&#1090;%202023/&#1090;&#1077;&#1082;&#1091;&#1097;&#1080;&#1081;%20&#1088;&#1077;&#1084;&#1086;&#1085;&#1090;%2023/&#1052;&#1091;&#1085;&#1080;&#1094;&#1080;&#1087;&#1072;&#1083;&#1100;&#1085;&#1099;&#1081;%20&#1090;&#1072;&#1088;&#1080;&#1092;%20&#1087;&#1086;%20&#1055;&#1077;&#1088;&#1084;&#1080;%20&#1050;&#1041;40&#1073;%2023&#1075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7;&#1042;%202024/&#1054;&#1057;&#1042;%20&#1050;&#1041;40&#1044;%20&#1046;&#1050;&#1059;%20202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&#1054;&#1041;&#1065;&#1040;&#1071;%20&#1047;&#1040;%202023%20&#1046;&#1050;&#1059;/&#1041;&#1077;&#1083;&#1103;&#1077;&#1074;&#1072;%2040-&#1044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&#1054;&#1041;&#1065;&#1040;&#1071;%20&#1047;&#1040;%202023/&#1041;&#1077;&#1083;&#1103;&#1077;&#1074;&#1072;%2040-&#104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7;&#1042;%202024/&#1054;&#1057;&#1042;%20&#1050;&#1041;61&#1042;%20&#1046;&#1050;&#1059;%20202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&#1043;&#1086;&#1076;&#1086;&#1074;&#1086;&#1081;%20&#1086;&#1090;&#1095;&#1077;&#1090;%202021/&#1057;&#1074;&#1086;&#1076;&#1085;&#1072;&#1103;%20&#1074;&#1077;&#1076;&#1086;&#1084;&#1086;&#1089;&#1090;&#1100;%20%20&#1041;&#1077;&#1083;&#1103;&#1077;&#1074;&#1072;%2040&#1041;%202021%20&#1075;&#1086;&#1076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42;%20&#1050;&#1041;61&#1042;%202022-2025%20&#1062;&#1077;&#1083;&#1077;&#1074;&#1086;&#1081;%20&#1089;&#1073;&#1086;&#108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&#1054;&#1041;&#1065;&#1040;&#1071;%20&#1047;&#1040;%202023%20&#1046;&#1050;&#1059;/&#1041;&#1077;&#1083;&#1103;&#1077;&#1074;&#1072;%2040-&#1041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7;&#1042;%202024/&#1054;&#1057;&#1042;%20&#1052;&#1080;&#1088;&#1072;%20122%20%20&#1046;&#1050;&#1059;%20202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2%20&#1043;&#1086;&#1076;&#1086;&#1074;&#1099;&#1081;%20&#1086;&#1090;&#1095;&#1077;&#1090;&#1099;/&#1043;&#1086;&#1076;&#1086;&#1074;&#1086;&#1081;%20&#1086;&#1090;&#1095;&#1077;&#1090;%202023/&#1058;&#1072;&#1088;&#1080;&#1092;%20&#1058;&#1054;%20&#1041;&#1077;&#1083;&#1103;&#1077;&#1074;&#1072;%20%202023_%20&#1086;&#1076;&#1085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7;&#1042;%202024/&#1054;&#1057;&#1042;%20&#1064;&#1050;104%20&#1082;&#1072;&#1087;.&#1088;&#1077;&#1084;&#1086;&#1085;&#1090;%202024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7;&#1042;%202024/&#1054;&#1057;&#1042;%20&#1064;&#1050;%20104%20&#1046;&#1050;&#1059;%20202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2;&#1090;%20&#1087;&#1086;%20&#1090;&#1077;&#1082;&#1091;&#1097;&#1077;&#1084;&#1091;%20&#1088;&#1077;&#1084;&#1086;&#1085;&#1090;&#1091;%2024&#1075;&#1086;&#1076;%20&#1074;&#1089;&#1077;%20&#1076;&#1086;&#1084;&#107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7;&#1042;%202024/&#1054;&#1057;&#1042;%20&#1050;&#1041;40&#1041;%20&#1046;&#1050;&#1059;%20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2%20&#1043;&#1086;&#1076;&#1086;&#1074;&#1099;&#1081;%20&#1086;&#1090;&#1095;&#1077;&#1090;&#1099;/&#1043;&#1086;&#1076;&#1086;&#1074;&#1086;&#1081;%20&#1086;&#1090;&#1095;&#1077;&#1090;%202025/&#1058;&#1072;&#1088;&#1080;&#1092;%20%20&#1056;&#1040;&#1057;&#1063;&#1045;&#1058;%20&#1054;&#1044;&#1053;%202025%20%20&#1086;&#1076;&#108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45;&#1056;&#1050;&#1040;%20&#1056;&#1057;&#1054;%20&#1048;%20&#1053;&#1040;&#1063;&#1048;&#1057;&#1051;&#1045;&#1053;&#1048;&#1049;/&#1050;&#1086;&#1087;&#1080;&#1103;%20&#1057;&#1042;&#1045;&#1056;&#1050;&#1040;%20%20&#1055;&#1054;%20&#1069;&#1069;%20&#1041;%2040&#1041;&#1042;&#1043;&#1044;%20&#1064;&#1050;%20104%202024&#1075;.%2015.03.2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2%20&#1043;&#1086;&#1076;&#1086;&#1074;&#1099;&#1081;%20&#1086;&#1090;&#1095;&#1077;&#1090;&#1099;/&#1043;&#1086;&#1076;&#1086;&#1074;&#1086;&#1081;%20&#1086;&#1090;&#1095;&#1077;&#1090;%202023/&#1054;&#1087;&#1083;&#1072;&#1090;&#1072;%20&#1089;&#1090;&#1086;&#1088;&#1086;&#1085;&#1085;&#1080;&#1093;%20&#1086;&#1088;&#1075;&#1072;&#1085;&#1080;&#1079;&#1072;&#1094;&#1080;&#1081;%202019-2023%20&#1092;&#1072;&#1082;&#1090;%202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90;&#1095;&#1077;&#1090;_&#1076;&#1086;&#1075;&#1086;&#1074;&#1086;&#1088;_&#1091;&#1087;&#1088;&#1072;&#1074;&#1083;&#1077;&#1085;&#1080;&#1103;_&#1052;&#1050;&#1044;_&#1086;&#1090;&#1095;&#1077;&#1090;&#1072;_&#1075;&#1086;&#1076;&#1086;&#1074;&#1086;&#1075;&#1086;_&#1074;&#1089;&#1077;_&#1076;&#1086;&#1084;&#1072;_2024_18.03.2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2%20&#1043;&#1086;&#1076;&#1086;&#1074;&#1099;&#1081;%20&#1086;&#1090;&#1095;&#1077;&#1090;&#1099;/&#1043;&#1086;&#1076;&#1086;&#1074;&#1086;&#1081;%20&#1086;&#1090;&#1095;&#1077;&#1090;%202023/&#1090;&#1077;&#1082;&#1091;&#1097;&#1080;&#1081;%20&#1088;&#1077;&#1084;&#1086;&#1085;&#1090;%2023/&#1040;&#1082;&#1090;%20&#1087;&#1086;%20&#1090;&#1077;&#1082;&#1091;&#1097;&#1077;&#1084;&#1091;%20&#1088;&#1077;&#1084;&#1086;&#1085;&#1090;&#1091;%2023&#1075;&#1086;&#1076;%20&#1074;&#1089;&#1077;%20&#1076;&#1086;&#1084;&#1072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86;&#1093;&#1086;&#1076;&#1099;%20&#1053;&#1057;&#1054;%20&#1087;&#1086;%2024&#1075;/&#1055;&#1088;&#1086;&#1094;&#1077;&#1085;&#1090;&#1099;%20&#1087;&#1086;&#1083;&#1091;&#1095;&#1077;&#1085;&#1085;&#1099;&#1077;%202019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КД К.Беляева 40 Б"/>
      <sheetName val="МКД К.Беляева 40В"/>
      <sheetName val="МКД К.Беляева 40 Г"/>
      <sheetName val="МКД К.Беляева 40 Д"/>
      <sheetName val="ТК МКД К.Беляева 40 Б"/>
      <sheetName val="ТК МКД К.Беляева 40 В"/>
      <sheetName val="ТК МКД К.Беляева 40 Г"/>
      <sheetName val="ТК МКД К.Беляева 40 Д"/>
      <sheetName val="ОпцииПеречня"/>
      <sheetName val="conf"/>
    </sheetNames>
    <sheetDataSet>
      <sheetData sheetId="0">
        <row r="26">
          <cell r="G26">
            <v>8063.05</v>
          </cell>
        </row>
      </sheetData>
      <sheetData sheetId="1"/>
      <sheetData sheetId="2">
        <row r="26">
          <cell r="E26">
            <v>7627.14</v>
          </cell>
        </row>
      </sheetData>
      <sheetData sheetId="3">
        <row r="26">
          <cell r="E26">
            <v>7766.69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205">
          <cell r="E205">
            <v>1439540.05</v>
          </cell>
          <cell r="G205">
            <v>41139.129999999997</v>
          </cell>
          <cell r="I205">
            <v>453877.03</v>
          </cell>
          <cell r="J205">
            <v>21528.33</v>
          </cell>
          <cell r="K205">
            <v>74133.039999999994</v>
          </cell>
          <cell r="N205">
            <v>14266.01</v>
          </cell>
          <cell r="O205">
            <v>2893702.86</v>
          </cell>
          <cell r="R205">
            <v>1087698.55</v>
          </cell>
          <cell r="T205">
            <v>359553.92</v>
          </cell>
          <cell r="U205">
            <v>3902626.24</v>
          </cell>
          <cell r="W205">
            <v>21527.26</v>
          </cell>
          <cell r="X205">
            <v>816381.34</v>
          </cell>
          <cell r="AF205">
            <v>478122.63</v>
          </cell>
          <cell r="AL205">
            <v>2923888.95</v>
          </cell>
          <cell r="AP205">
            <v>1123738.24</v>
          </cell>
          <cell r="BC205">
            <v>1277429.58</v>
          </cell>
        </row>
        <row r="210">
          <cell r="T210">
            <v>682768.66116634046</v>
          </cell>
        </row>
        <row r="211">
          <cell r="T211">
            <v>3219857.5788336596</v>
          </cell>
        </row>
        <row r="212">
          <cell r="AQ212">
            <v>11604903.83</v>
          </cell>
        </row>
        <row r="213">
          <cell r="AQ213">
            <v>6292227.1699999999</v>
          </cell>
        </row>
        <row r="221">
          <cell r="AQ221">
            <v>4581220.1800000006</v>
          </cell>
        </row>
        <row r="222">
          <cell r="AQ222">
            <v>731456.48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235">
          <cell r="E235">
            <v>2404912.37</v>
          </cell>
          <cell r="F235">
            <v>1672769.61</v>
          </cell>
          <cell r="R235">
            <v>1650906.14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206">
          <cell r="E206">
            <v>1587539.96</v>
          </cell>
          <cell r="G206">
            <v>40215.660000000003</v>
          </cell>
          <cell r="I206">
            <v>501672.82</v>
          </cell>
          <cell r="L206">
            <v>108640.69</v>
          </cell>
          <cell r="M206">
            <v>125.22</v>
          </cell>
          <cell r="N206">
            <v>1887029.97</v>
          </cell>
          <cell r="O206">
            <v>14358.56</v>
          </cell>
          <cell r="P206">
            <v>2586888.08</v>
          </cell>
          <cell r="R206">
            <v>893255.73</v>
          </cell>
          <cell r="U206">
            <v>701622.19</v>
          </cell>
          <cell r="V206">
            <v>3934614.55</v>
          </cell>
          <cell r="X206">
            <v>31558.39</v>
          </cell>
          <cell r="Y206">
            <v>797447.92</v>
          </cell>
          <cell r="AG206">
            <v>508573.65</v>
          </cell>
          <cell r="AH206">
            <v>2126.36</v>
          </cell>
          <cell r="AN206">
            <v>2672834.59</v>
          </cell>
          <cell r="AP206">
            <v>883437.56</v>
          </cell>
          <cell r="BC206">
            <v>1444084.02</v>
          </cell>
        </row>
        <row r="210">
          <cell r="S210">
            <v>688365.05043052824</v>
          </cell>
        </row>
        <row r="211">
          <cell r="S211">
            <v>3246249.4995694715</v>
          </cell>
        </row>
        <row r="214">
          <cell r="AU214">
            <v>11490473.41</v>
          </cell>
        </row>
        <row r="215">
          <cell r="AU215">
            <v>6677989.6699999999</v>
          </cell>
        </row>
        <row r="223">
          <cell r="AU223">
            <v>4080202.6199999996</v>
          </cell>
        </row>
        <row r="224">
          <cell r="AU224">
            <v>732281.11999999988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. беляева 40 б,в,г,д"/>
      <sheetName val="Исполнители по работам"/>
      <sheetName val="ЗП дворника"/>
      <sheetName val="Мира122-2"/>
    </sheetNames>
    <sheetDataSet>
      <sheetData sheetId="0">
        <row r="19">
          <cell r="N19">
            <v>941322.58559999987</v>
          </cell>
        </row>
        <row r="29">
          <cell r="N29">
            <v>414273.37093668943</v>
          </cell>
        </row>
      </sheetData>
      <sheetData sheetId="1"/>
      <sheetData sheetId="2"/>
      <sheetData sheetId="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207">
          <cell r="E207">
            <v>1484040.6</v>
          </cell>
          <cell r="G207">
            <v>40182.6</v>
          </cell>
          <cell r="I207">
            <v>515170.61</v>
          </cell>
          <cell r="J207">
            <v>31482.61</v>
          </cell>
          <cell r="K207">
            <v>108592.82</v>
          </cell>
          <cell r="O207">
            <v>14268.12</v>
          </cell>
          <cell r="Q207">
            <v>2621107.87</v>
          </cell>
          <cell r="T207">
            <v>860204.77</v>
          </cell>
          <cell r="V207">
            <v>615942.43999999994</v>
          </cell>
          <cell r="W207">
            <v>3999746.64</v>
          </cell>
          <cell r="Y207">
            <v>31583.71</v>
          </cell>
          <cell r="Z207">
            <v>796515.89</v>
          </cell>
          <cell r="AI207">
            <v>-135.55000000000001</v>
          </cell>
          <cell r="AQ207">
            <v>2704119.44</v>
          </cell>
          <cell r="BH207">
            <v>1269933.02</v>
          </cell>
        </row>
        <row r="208">
          <cell r="AH208">
            <v>538015.30000000005</v>
          </cell>
          <cell r="BF208">
            <v>11440265.75</v>
          </cell>
        </row>
        <row r="210">
          <cell r="W210">
            <v>3299986.660320939</v>
          </cell>
        </row>
        <row r="211">
          <cell r="W211">
            <v>699759.97967906063</v>
          </cell>
        </row>
        <row r="214">
          <cell r="AX214">
            <v>571846.20000000007</v>
          </cell>
        </row>
        <row r="215">
          <cell r="AU215">
            <v>6734298.6400000006</v>
          </cell>
        </row>
        <row r="223">
          <cell r="AU223">
            <v>4134120.91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8">
          <cell r="D8">
            <v>1673552.69</v>
          </cell>
        </row>
        <row r="9">
          <cell r="M9">
            <v>1676779.64</v>
          </cell>
        </row>
        <row r="12">
          <cell r="U12">
            <v>788926.69679452071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 refreshError="1">
        <row r="8">
          <cell r="D8">
            <v>1673552.69</v>
          </cell>
        </row>
        <row r="13">
          <cell r="U13">
            <v>633124.29706849321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196">
          <cell r="E196">
            <v>578317.12</v>
          </cell>
          <cell r="K196">
            <v>79210.210000000006</v>
          </cell>
          <cell r="O196">
            <v>2281.56</v>
          </cell>
          <cell r="P196">
            <v>2911.07</v>
          </cell>
          <cell r="R196">
            <v>3568778.2</v>
          </cell>
          <cell r="Y196">
            <v>74720.84</v>
          </cell>
          <cell r="AA196">
            <v>921223.12</v>
          </cell>
          <cell r="AC196">
            <v>8924.48</v>
          </cell>
          <cell r="AF196">
            <v>3634957.57</v>
          </cell>
          <cell r="AH196">
            <v>512137.75</v>
          </cell>
        </row>
        <row r="197">
          <cell r="M197">
            <v>920088.95</v>
          </cell>
          <cell r="Q197">
            <v>-47886.85</v>
          </cell>
        </row>
        <row r="200">
          <cell r="J200">
            <v>22861.040000000001</v>
          </cell>
          <cell r="N200">
            <v>545282.06050156744</v>
          </cell>
          <cell r="AB200">
            <v>549442.71507836983</v>
          </cell>
        </row>
        <row r="201">
          <cell r="J201">
            <v>11824.76</v>
          </cell>
          <cell r="N201">
            <v>1975659.6394984326</v>
          </cell>
          <cell r="AB201">
            <v>1990734.47492163</v>
          </cell>
        </row>
        <row r="202">
          <cell r="J202">
            <v>44362.82</v>
          </cell>
        </row>
        <row r="203">
          <cell r="J203">
            <v>298.02999999999997</v>
          </cell>
        </row>
        <row r="204">
          <cell r="J204">
            <v>11884.91</v>
          </cell>
        </row>
        <row r="206">
          <cell r="W206">
            <v>89911.94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204">
          <cell r="AC204">
            <v>11701789.16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197">
          <cell r="L197">
            <v>467602.35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7">
          <cell r="N7" t="str">
            <v>Доп.усл.по оформл.платеж.док-в на опл. взнос. на кап.ремонт</v>
          </cell>
          <cell r="U7" t="str">
            <v>Сод. тер. транспорта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42">
          <cell r="E42">
            <v>276523.61</v>
          </cell>
          <cell r="P42">
            <v>970818.31</v>
          </cell>
          <cell r="W42">
            <v>855461.52</v>
          </cell>
          <cell r="Z42">
            <v>13910.29</v>
          </cell>
          <cell r="AC42">
            <v>909187.32</v>
          </cell>
          <cell r="AE42">
            <v>338154.6</v>
          </cell>
        </row>
        <row r="46">
          <cell r="M46">
            <v>262357.7457142857</v>
          </cell>
        </row>
        <row r="47">
          <cell r="M47">
            <v>655894.36428571434</v>
          </cell>
        </row>
        <row r="49">
          <cell r="L49">
            <v>7194.53</v>
          </cell>
        </row>
        <row r="50">
          <cell r="L50">
            <v>3376.39</v>
          </cell>
        </row>
        <row r="51">
          <cell r="L51">
            <v>12317.37</v>
          </cell>
        </row>
        <row r="52">
          <cell r="L52">
            <v>467.51</v>
          </cell>
        </row>
        <row r="53">
          <cell r="L53">
            <v>3525.73</v>
          </cell>
        </row>
        <row r="54">
          <cell r="L54">
            <v>71826.7</v>
          </cell>
        </row>
        <row r="55">
          <cell r="L55">
            <v>-50116.800000000003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Т"/>
      <sheetName val="Расходы упр"/>
      <sheetName val="СОИ с 010.7.21"/>
      <sheetName val="СОИ с 01.04.22"/>
      <sheetName val="СОИ с 01.07.22"/>
      <sheetName val="с 01.12.2022 года"/>
      <sheetName val="с 01.12.2022 года  разб ГВС"/>
      <sheetName val="по счетам Новогор 24"/>
      <sheetName val="смета админов 21"/>
      <sheetName val="смета админов 22"/>
      <sheetName val="охрана без постов в домах"/>
      <sheetName val="тариф КБ2022"/>
      <sheetName val="расходы 21г."/>
      <sheetName val="муниципальный тариф 22"/>
      <sheetName val="по счетам Новогор 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P9">
            <v>2876.05728</v>
          </cell>
        </row>
        <row r="10">
          <cell r="P10">
            <v>5940.7084799999993</v>
          </cell>
        </row>
        <row r="23">
          <cell r="P23">
            <v>22465.277575372795</v>
          </cell>
        </row>
        <row r="24">
          <cell r="P24">
            <v>5940.7084799999993</v>
          </cell>
        </row>
        <row r="31">
          <cell r="P31">
            <v>10452.346531200001</v>
          </cell>
        </row>
        <row r="38">
          <cell r="P38">
            <v>140051.016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207">
          <cell r="E207">
            <v>651827.47</v>
          </cell>
          <cell r="H207">
            <v>765760.28</v>
          </cell>
          <cell r="N207">
            <v>666660.46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120">
          <cell r="E120">
            <v>519200.87</v>
          </cell>
          <cell r="I120">
            <v>4594.8100000000004</v>
          </cell>
          <cell r="Q120">
            <v>304785.31</v>
          </cell>
          <cell r="T120">
            <v>4082.29</v>
          </cell>
          <cell r="V120">
            <v>2526818.7000000002</v>
          </cell>
          <cell r="AH120">
            <v>12600</v>
          </cell>
          <cell r="AQ120">
            <v>517201.42</v>
          </cell>
        </row>
        <row r="124">
          <cell r="Q124">
            <v>511068.49728560995</v>
          </cell>
        </row>
        <row r="125">
          <cell r="N125">
            <v>1471784.5613440468</v>
          </cell>
          <cell r="Q125" t="e">
            <v>#REF!</v>
          </cell>
        </row>
        <row r="126">
          <cell r="J126">
            <v>12718.17</v>
          </cell>
        </row>
        <row r="127">
          <cell r="J127">
            <v>6893.55</v>
          </cell>
          <cell r="N127">
            <v>289.72137034335174</v>
          </cell>
        </row>
        <row r="128">
          <cell r="J128">
            <v>27685.399999999998</v>
          </cell>
        </row>
        <row r="129">
          <cell r="J129">
            <v>6256.37</v>
          </cell>
        </row>
        <row r="130">
          <cell r="J130">
            <v>164070.97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К104"/>
      <sheetName val="Мира 122-2"/>
      <sheetName val="К. Беляева 61в"/>
      <sheetName val="К. Беляева 40Б"/>
      <sheetName val="К. Беляева 40В"/>
      <sheetName val="К. Беляева 40Г"/>
      <sheetName val="К. Беляева 40Д"/>
      <sheetName val="сводная"/>
    </sheetNames>
    <sheetDataSet>
      <sheetData sheetId="0"/>
      <sheetData sheetId="1"/>
      <sheetData sheetId="2"/>
      <sheetData sheetId="3">
        <row r="69">
          <cell r="D69">
            <v>879118.61999999988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7">
          <cell r="AE7" t="str">
            <v>ВО на сод.общ.имущества</v>
          </cell>
        </row>
        <row r="204">
          <cell r="E204">
            <v>1611090.45</v>
          </cell>
          <cell r="G204">
            <v>43163.99</v>
          </cell>
          <cell r="H204">
            <v>670996.43999999994</v>
          </cell>
          <cell r="I204">
            <v>450479.67</v>
          </cell>
          <cell r="J204">
            <v>22537.25</v>
          </cell>
          <cell r="K204">
            <v>77752</v>
          </cell>
          <cell r="N204">
            <v>7136.87</v>
          </cell>
          <cell r="O204">
            <v>2761104.98</v>
          </cell>
          <cell r="R204">
            <v>1189239.99</v>
          </cell>
          <cell r="T204">
            <v>563182.68999999994</v>
          </cell>
          <cell r="U204">
            <v>4144261.59</v>
          </cell>
          <cell r="W204">
            <v>584208.57999999996</v>
          </cell>
          <cell r="X204">
            <v>22537.05</v>
          </cell>
          <cell r="Y204">
            <v>855813.39</v>
          </cell>
          <cell r="AA204">
            <v>1542265.85</v>
          </cell>
          <cell r="AF204">
            <v>644278.13</v>
          </cell>
          <cell r="AG204">
            <v>458011.78</v>
          </cell>
          <cell r="AM204">
            <v>2815253.45</v>
          </cell>
          <cell r="AU204">
            <v>571263.81000000006</v>
          </cell>
          <cell r="AZ204">
            <v>1513654.23</v>
          </cell>
          <cell r="BA204">
            <v>14396050.800000001</v>
          </cell>
          <cell r="BC204">
            <v>1690923.71</v>
          </cell>
        </row>
        <row r="208">
          <cell r="W208">
            <v>725043.02572602732</v>
          </cell>
        </row>
        <row r="209">
          <cell r="W209">
            <v>3419218.5642739725</v>
          </cell>
        </row>
        <row r="221">
          <cell r="AT221">
            <v>7202378.4100000001</v>
          </cell>
        </row>
        <row r="222">
          <cell r="AT222">
            <v>441387.69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Т"/>
      <sheetName val="Расходы упр"/>
      <sheetName val="СОИ с 010.7.21"/>
      <sheetName val="СОИ с 01.04.22"/>
      <sheetName val="СОИ с 01.07.22"/>
      <sheetName val="с 01.12.2022 года"/>
      <sheetName val="с 01.12.2022 года  разб ГВС"/>
      <sheetName val="по счетам Новогор 24"/>
      <sheetName val="СОИ с 01.07.2024г"/>
      <sheetName val="СОИ с 01.01.2025г"/>
      <sheetName val="СОИ с 01.07.2025г"/>
      <sheetName val="смета админов 21"/>
      <sheetName val="смета админов 22"/>
      <sheetName val="охрана без постов в домах"/>
      <sheetName val="тариф КБ2022"/>
      <sheetName val="расходы 21г."/>
      <sheetName val="муниципальный тариф 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5">
          <cell r="M35">
            <v>5.52182490426702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 год"/>
      <sheetName val="2021 год"/>
      <sheetName val="2022 год"/>
      <sheetName val="проверка 22 год"/>
      <sheetName val="проверка 24 год"/>
      <sheetName val="расчет СОИ на 25г"/>
    </sheetNames>
    <sheetDataSet>
      <sheetData sheetId="0"/>
      <sheetData sheetId="1"/>
      <sheetData sheetId="2"/>
      <sheetData sheetId="3"/>
      <sheetData sheetId="4">
        <row r="26">
          <cell r="AR26">
            <v>243465.9</v>
          </cell>
        </row>
        <row r="37">
          <cell r="AQ37">
            <v>440396.4</v>
          </cell>
          <cell r="AS37">
            <v>301647.72000000003</v>
          </cell>
          <cell r="AU37">
            <v>559783.29</v>
          </cell>
        </row>
        <row r="38">
          <cell r="AQ38">
            <v>-618115.88</v>
          </cell>
          <cell r="AR38">
            <v>-267812.49</v>
          </cell>
          <cell r="AS38">
            <v>-274225.2</v>
          </cell>
          <cell r="AU38">
            <v>-484436.03</v>
          </cell>
        </row>
        <row r="40">
          <cell r="AQ40">
            <v>-572708.6399999999</v>
          </cell>
          <cell r="AR40">
            <v>-335826.68999999994</v>
          </cell>
          <cell r="AS40">
            <v>-501728.1399999999</v>
          </cell>
          <cell r="AU40">
            <v>-511677.80999999982</v>
          </cell>
        </row>
        <row r="42">
          <cell r="AU42">
            <v>13438.42</v>
          </cell>
        </row>
      </sheetData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2019"/>
      <sheetName val="2020"/>
      <sheetName val="2021"/>
      <sheetName val="2022"/>
      <sheetName val="2023"/>
      <sheetName val="2024"/>
    </sheetNames>
    <sheetDataSet>
      <sheetData sheetId="0"/>
      <sheetData sheetId="1"/>
      <sheetData sheetId="2"/>
      <sheetData sheetId="3"/>
      <sheetData sheetId="4"/>
      <sheetData sheetId="5"/>
      <sheetData sheetId="6">
        <row r="17">
          <cell r="F17">
            <v>24000</v>
          </cell>
        </row>
        <row r="18">
          <cell r="F18">
            <v>24000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Б40Б"/>
      <sheetName val="КБ40В"/>
      <sheetName val="КБ40Г"/>
      <sheetName val="КБ40Д"/>
      <sheetName val="КБ61В"/>
      <sheetName val="МИра122-2"/>
      <sheetName val="ШК104"/>
    </sheetNames>
    <sheetDataSet>
      <sheetData sheetId="0">
        <row r="369">
          <cell r="O369">
            <v>10652976.189999999</v>
          </cell>
        </row>
        <row r="370">
          <cell r="O370">
            <v>3046139.07</v>
          </cell>
        </row>
        <row r="371">
          <cell r="O371">
            <v>2385805.5099999998</v>
          </cell>
        </row>
        <row r="372">
          <cell r="O372">
            <v>863014.32</v>
          </cell>
        </row>
        <row r="373">
          <cell r="O373">
            <v>1523347.88</v>
          </cell>
        </row>
        <row r="374">
          <cell r="O374">
            <v>1698878</v>
          </cell>
        </row>
        <row r="375">
          <cell r="O375">
            <v>10804512.529999999</v>
          </cell>
        </row>
      </sheetData>
      <sheetData sheetId="1">
        <row r="303">
          <cell r="M303">
            <v>11673804.859999999</v>
          </cell>
        </row>
        <row r="304">
          <cell r="M304">
            <v>2424622.0499999998</v>
          </cell>
        </row>
        <row r="305">
          <cell r="M305">
            <v>2392986.3199999998</v>
          </cell>
        </row>
        <row r="309">
          <cell r="M309">
            <v>14515242.619999999</v>
          </cell>
        </row>
      </sheetData>
      <sheetData sheetId="2">
        <row r="309">
          <cell r="D309">
            <v>10826296.859999999</v>
          </cell>
        </row>
        <row r="310">
          <cell r="D310">
            <v>1689108.37</v>
          </cell>
        </row>
        <row r="311">
          <cell r="D311">
            <v>1526517.48</v>
          </cell>
        </row>
        <row r="312">
          <cell r="D312">
            <v>1720178.62</v>
          </cell>
        </row>
        <row r="313">
          <cell r="J313">
            <v>1843641.63</v>
          </cell>
        </row>
        <row r="315">
          <cell r="D315">
            <v>13712875.59</v>
          </cell>
        </row>
      </sheetData>
      <sheetData sheetId="3">
        <row r="311">
          <cell r="D311">
            <v>12763638.18</v>
          </cell>
        </row>
        <row r="312">
          <cell r="D312">
            <v>1371637.48</v>
          </cell>
        </row>
        <row r="313">
          <cell r="D313">
            <v>1403169.34</v>
          </cell>
        </row>
        <row r="314">
          <cell r="D314">
            <v>1754348.34</v>
          </cell>
        </row>
        <row r="315">
          <cell r="G315">
            <v>1707372.9000000004</v>
          </cell>
        </row>
        <row r="317">
          <cell r="D317">
            <v>13999413.119999999</v>
          </cell>
        </row>
      </sheetData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К104"/>
      <sheetName val="Мира 122-2"/>
      <sheetName val="К. Беляева 61в"/>
      <sheetName val="К. Беляева 40Б"/>
      <sheetName val="К. Беляева 40В"/>
      <sheetName val="К. Беляева 40Г"/>
      <sheetName val="К. Беляева 40Д"/>
      <sheetName val="Лист1"/>
    </sheetNames>
    <sheetDataSet>
      <sheetData sheetId="0"/>
      <sheetData sheetId="1"/>
      <sheetData sheetId="2"/>
      <sheetData sheetId="3">
        <row r="20">
          <cell r="A20" t="str">
            <v>Задолженность потребителей (на начало периода)</v>
          </cell>
        </row>
        <row r="21">
          <cell r="A21" t="str">
            <v>Задолженность потребителей (на конец периода)</v>
          </cell>
        </row>
        <row r="22">
          <cell r="A22" t="str">
            <v>Начислено</v>
          </cell>
        </row>
        <row r="23">
          <cell r="A23" t="str">
            <v>Оплачено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29">
          <cell r="R29">
            <v>852763.34</v>
          </cell>
        </row>
        <row r="52">
          <cell r="R52">
            <v>2631903.89</v>
          </cell>
        </row>
        <row r="126">
          <cell r="R126">
            <v>2391733.08</v>
          </cell>
        </row>
        <row r="200">
          <cell r="Q200">
            <v>2654419.67</v>
          </cell>
        </row>
        <row r="284">
          <cell r="R284">
            <v>985672.14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uk-kod.ru/wp-content/uploads/2019/01/40-%D1%8D-%D0%BD%D0%B0%D1%81%D0%B5%D0%BB%D0%B5%D0%BD%D0%B8%D0%B5-2019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EBFF7-9141-4D1D-93E3-34C6AD64F7A4}">
  <sheetPr>
    <pageSetUpPr fitToPage="1"/>
  </sheetPr>
  <dimension ref="A1:O541"/>
  <sheetViews>
    <sheetView zoomScale="55" zoomScaleNormal="55" workbookViewId="0">
      <selection activeCell="D540" sqref="A1:D540"/>
    </sheetView>
  </sheetViews>
  <sheetFormatPr defaultRowHeight="15.5" x14ac:dyDescent="0.35"/>
  <cols>
    <col min="1" max="1" width="16.1796875" style="142" customWidth="1"/>
    <col min="2" max="2" width="63.1796875" style="5" customWidth="1"/>
    <col min="3" max="3" width="8.7265625" style="5"/>
    <col min="4" max="4" width="34.1796875" style="5" customWidth="1"/>
    <col min="5" max="5" width="13.1796875" style="5" hidden="1" customWidth="1"/>
    <col min="6" max="6" width="0" style="5" hidden="1" customWidth="1"/>
    <col min="7" max="7" width="13.453125" style="5" hidden="1" customWidth="1"/>
    <col min="8" max="8" width="8.7265625" style="5" hidden="1" customWidth="1"/>
    <col min="9" max="13" width="0" style="5" hidden="1" customWidth="1"/>
    <col min="14" max="14" width="8.7265625" style="5"/>
    <col min="15" max="15" width="11.54296875" style="5" bestFit="1" customWidth="1"/>
    <col min="16" max="16" width="8.7265625" style="5"/>
    <col min="17" max="17" width="8.7265625" style="5" customWidth="1"/>
    <col min="18" max="18" width="11.6328125" style="5" customWidth="1"/>
    <col min="19" max="16384" width="8.7265625" style="5"/>
  </cols>
  <sheetData>
    <row r="1" spans="1:7" s="52" customFormat="1" ht="63.75" customHeight="1" x14ac:dyDescent="0.35">
      <c r="A1" s="326" t="s">
        <v>519</v>
      </c>
      <c r="B1" s="327"/>
      <c r="C1" s="327"/>
      <c r="D1" s="327"/>
    </row>
    <row r="2" spans="1:7" x14ac:dyDescent="0.35">
      <c r="A2" s="328" t="s">
        <v>520</v>
      </c>
      <c r="B2" s="328"/>
      <c r="C2" s="328"/>
      <c r="D2" s="328"/>
      <c r="E2" s="142"/>
    </row>
    <row r="3" spans="1:7" x14ac:dyDescent="0.35">
      <c r="A3" s="329" t="s">
        <v>344</v>
      </c>
      <c r="B3" s="329"/>
      <c r="C3" s="329"/>
      <c r="D3" s="329"/>
      <c r="E3" s="147"/>
    </row>
    <row r="4" spans="1:7" ht="43" customHeight="1" x14ac:dyDescent="0.35">
      <c r="A4" s="148" t="s">
        <v>0</v>
      </c>
      <c r="B4" s="324" t="s">
        <v>2</v>
      </c>
      <c r="C4" s="324" t="s">
        <v>3</v>
      </c>
      <c r="D4" s="324" t="s">
        <v>4</v>
      </c>
      <c r="E4" s="150"/>
      <c r="G4" s="151"/>
    </row>
    <row r="5" spans="1:7" x14ac:dyDescent="0.35">
      <c r="A5" s="148" t="s">
        <v>1</v>
      </c>
      <c r="B5" s="324"/>
      <c r="C5" s="324"/>
      <c r="D5" s="324"/>
      <c r="E5" s="150"/>
      <c r="G5" s="151"/>
    </row>
    <row r="6" spans="1:7" x14ac:dyDescent="0.35">
      <c r="A6" s="152" t="s">
        <v>5</v>
      </c>
      <c r="B6" s="153" t="s">
        <v>6</v>
      </c>
      <c r="C6" s="152" t="s">
        <v>7</v>
      </c>
      <c r="D6" s="154">
        <v>45657</v>
      </c>
      <c r="E6" s="155"/>
      <c r="G6" s="151"/>
    </row>
    <row r="7" spans="1:7" ht="21" customHeight="1" x14ac:dyDescent="0.35">
      <c r="A7" s="312" t="s">
        <v>8</v>
      </c>
      <c r="B7" s="312"/>
      <c r="C7" s="312"/>
      <c r="D7" s="312"/>
      <c r="E7" s="157"/>
      <c r="G7" s="158"/>
    </row>
    <row r="8" spans="1:7" ht="35" customHeight="1" x14ac:dyDescent="0.35">
      <c r="A8" s="152" t="s">
        <v>9</v>
      </c>
      <c r="B8" s="153" t="s">
        <v>10</v>
      </c>
      <c r="C8" s="152" t="s">
        <v>7</v>
      </c>
      <c r="D8" s="159" t="s">
        <v>11</v>
      </c>
      <c r="E8" s="160"/>
    </row>
    <row r="9" spans="1:7" x14ac:dyDescent="0.35">
      <c r="A9" s="152" t="s">
        <v>12</v>
      </c>
      <c r="B9" s="153" t="s">
        <v>13</v>
      </c>
      <c r="C9" s="152" t="s">
        <v>7</v>
      </c>
      <c r="D9" s="161"/>
      <c r="E9" s="162"/>
    </row>
    <row r="10" spans="1:7" ht="15" customHeight="1" x14ac:dyDescent="0.35">
      <c r="A10" s="312" t="s">
        <v>14</v>
      </c>
      <c r="B10" s="312"/>
      <c r="C10" s="312"/>
      <c r="D10" s="312"/>
      <c r="E10" s="157"/>
    </row>
    <row r="11" spans="1:7" x14ac:dyDescent="0.35">
      <c r="A11" s="152" t="s">
        <v>15</v>
      </c>
      <c r="B11" s="153" t="s">
        <v>16</v>
      </c>
      <c r="C11" s="152" t="s">
        <v>7</v>
      </c>
      <c r="D11" s="159" t="s">
        <v>345</v>
      </c>
      <c r="E11" s="160"/>
    </row>
    <row r="12" spans="1:7" ht="13" customHeight="1" x14ac:dyDescent="0.35">
      <c r="A12" s="312" t="s">
        <v>17</v>
      </c>
      <c r="B12" s="312"/>
      <c r="C12" s="312"/>
      <c r="D12" s="312"/>
      <c r="E12" s="157"/>
    </row>
    <row r="13" spans="1:7" x14ac:dyDescent="0.35">
      <c r="A13" s="152" t="s">
        <v>18</v>
      </c>
      <c r="B13" s="153" t="s">
        <v>19</v>
      </c>
      <c r="C13" s="152" t="s">
        <v>7</v>
      </c>
      <c r="D13" s="163" t="s">
        <v>20</v>
      </c>
      <c r="E13" s="164"/>
    </row>
    <row r="14" spans="1:7" x14ac:dyDescent="0.35">
      <c r="A14" s="152" t="s">
        <v>21</v>
      </c>
      <c r="B14" s="153" t="s">
        <v>22</v>
      </c>
      <c r="C14" s="152" t="s">
        <v>7</v>
      </c>
      <c r="D14" s="159">
        <v>2012</v>
      </c>
      <c r="E14" s="160"/>
    </row>
    <row r="15" spans="1:7" x14ac:dyDescent="0.35">
      <c r="A15" s="152" t="s">
        <v>23</v>
      </c>
      <c r="B15" s="153" t="s">
        <v>24</v>
      </c>
      <c r="C15" s="152" t="s">
        <v>7</v>
      </c>
      <c r="D15" s="159" t="s">
        <v>25</v>
      </c>
      <c r="E15" s="160"/>
    </row>
    <row r="16" spans="1:7" x14ac:dyDescent="0.35">
      <c r="A16" s="152" t="s">
        <v>26</v>
      </c>
      <c r="B16" s="153" t="s">
        <v>27</v>
      </c>
      <c r="C16" s="152" t="s">
        <v>7</v>
      </c>
      <c r="D16" s="159" t="s">
        <v>28</v>
      </c>
      <c r="E16" s="160"/>
    </row>
    <row r="17" spans="1:15" x14ac:dyDescent="0.35">
      <c r="A17" s="152" t="s">
        <v>29</v>
      </c>
      <c r="B17" s="153" t="s">
        <v>30</v>
      </c>
      <c r="C17" s="152" t="s">
        <v>7</v>
      </c>
      <c r="D17" s="159">
        <v>25</v>
      </c>
      <c r="E17" s="160"/>
    </row>
    <row r="18" spans="1:15" x14ac:dyDescent="0.35">
      <c r="A18" s="152" t="s">
        <v>31</v>
      </c>
      <c r="B18" s="165" t="s">
        <v>32</v>
      </c>
      <c r="C18" s="152" t="s">
        <v>33</v>
      </c>
      <c r="D18" s="159">
        <v>25</v>
      </c>
      <c r="E18" s="160"/>
    </row>
    <row r="19" spans="1:15" x14ac:dyDescent="0.35">
      <c r="A19" s="152" t="s">
        <v>34</v>
      </c>
      <c r="B19" s="165" t="s">
        <v>35</v>
      </c>
      <c r="C19" s="152" t="s">
        <v>33</v>
      </c>
      <c r="D19" s="159">
        <v>1</v>
      </c>
      <c r="E19" s="160"/>
    </row>
    <row r="20" spans="1:15" x14ac:dyDescent="0.35">
      <c r="A20" s="152" t="s">
        <v>36</v>
      </c>
      <c r="B20" s="153" t="s">
        <v>37</v>
      </c>
      <c r="C20" s="152" t="s">
        <v>33</v>
      </c>
      <c r="D20" s="159">
        <v>1</v>
      </c>
      <c r="E20" s="160"/>
    </row>
    <row r="21" spans="1:15" x14ac:dyDescent="0.35">
      <c r="A21" s="152" t="s">
        <v>38</v>
      </c>
      <c r="B21" s="153" t="s">
        <v>39</v>
      </c>
      <c r="C21" s="152" t="s">
        <v>33</v>
      </c>
      <c r="D21" s="159">
        <v>3</v>
      </c>
      <c r="E21" s="160"/>
    </row>
    <row r="22" spans="1:15" x14ac:dyDescent="0.35">
      <c r="A22" s="152" t="s">
        <v>40</v>
      </c>
      <c r="B22" s="153" t="s">
        <v>41</v>
      </c>
      <c r="C22" s="152" t="s">
        <v>7</v>
      </c>
      <c r="D22" s="159"/>
      <c r="E22" s="160"/>
    </row>
    <row r="23" spans="1:15" x14ac:dyDescent="0.35">
      <c r="A23" s="152" t="s">
        <v>42</v>
      </c>
      <c r="B23" s="165" t="s">
        <v>43</v>
      </c>
      <c r="C23" s="152" t="s">
        <v>33</v>
      </c>
      <c r="D23" s="159">
        <v>192</v>
      </c>
      <c r="E23" s="160"/>
    </row>
    <row r="24" spans="1:15" x14ac:dyDescent="0.35">
      <c r="A24" s="152" t="s">
        <v>44</v>
      </c>
      <c r="B24" s="165" t="s">
        <v>45</v>
      </c>
      <c r="C24" s="152" t="s">
        <v>33</v>
      </c>
      <c r="D24" s="159">
        <v>5</v>
      </c>
      <c r="E24" s="160"/>
    </row>
    <row r="25" spans="1:15" x14ac:dyDescent="0.35">
      <c r="A25" s="152" t="s">
        <v>46</v>
      </c>
      <c r="B25" s="153" t="s">
        <v>47</v>
      </c>
      <c r="C25" s="152" t="s">
        <v>48</v>
      </c>
      <c r="D25" s="159">
        <v>17393.32</v>
      </c>
      <c r="E25" s="160"/>
    </row>
    <row r="26" spans="1:15" x14ac:dyDescent="0.35">
      <c r="A26" s="152" t="s">
        <v>49</v>
      </c>
      <c r="B26" s="165" t="s">
        <v>50</v>
      </c>
      <c r="C26" s="152" t="s">
        <v>48</v>
      </c>
      <c r="D26" s="159">
        <v>12099.4</v>
      </c>
      <c r="E26" s="160"/>
      <c r="O26" s="166"/>
    </row>
    <row r="27" spans="1:15" x14ac:dyDescent="0.35">
      <c r="A27" s="152" t="s">
        <v>51</v>
      </c>
      <c r="B27" s="165" t="s">
        <v>52</v>
      </c>
      <c r="C27" s="152" t="s">
        <v>48</v>
      </c>
      <c r="D27" s="159">
        <v>1339.02</v>
      </c>
      <c r="E27" s="160"/>
    </row>
    <row r="28" spans="1:15" ht="31" x14ac:dyDescent="0.35">
      <c r="A28" s="152" t="s">
        <v>53</v>
      </c>
      <c r="B28" s="165" t="s">
        <v>54</v>
      </c>
      <c r="C28" s="152" t="s">
        <v>48</v>
      </c>
      <c r="D28" s="159">
        <v>3954.9</v>
      </c>
      <c r="E28" s="160"/>
    </row>
    <row r="29" spans="1:15" ht="31" x14ac:dyDescent="0.35">
      <c r="A29" s="152" t="s">
        <v>55</v>
      </c>
      <c r="B29" s="153" t="s">
        <v>56</v>
      </c>
      <c r="C29" s="152" t="s">
        <v>7</v>
      </c>
      <c r="D29" s="159" t="s">
        <v>57</v>
      </c>
      <c r="E29" s="160"/>
    </row>
    <row r="30" spans="1:15" ht="31" x14ac:dyDescent="0.35">
      <c r="A30" s="152" t="s">
        <v>58</v>
      </c>
      <c r="B30" s="153" t="s">
        <v>59</v>
      </c>
      <c r="C30" s="152" t="s">
        <v>48</v>
      </c>
      <c r="D30" s="159">
        <v>4310</v>
      </c>
      <c r="E30" s="160"/>
    </row>
    <row r="31" spans="1:15" x14ac:dyDescent="0.35">
      <c r="A31" s="152" t="s">
        <v>60</v>
      </c>
      <c r="B31" s="153" t="s">
        <v>61</v>
      </c>
      <c r="C31" s="152" t="s">
        <v>48</v>
      </c>
      <c r="D31" s="159">
        <v>688.5</v>
      </c>
      <c r="E31" s="160"/>
    </row>
    <row r="32" spans="1:15" x14ac:dyDescent="0.35">
      <c r="A32" s="152" t="s">
        <v>62</v>
      </c>
      <c r="B32" s="153" t="s">
        <v>63</v>
      </c>
      <c r="C32" s="152" t="s">
        <v>7</v>
      </c>
      <c r="D32" s="159" t="s">
        <v>64</v>
      </c>
      <c r="E32" s="160"/>
    </row>
    <row r="33" spans="1:5" x14ac:dyDescent="0.35">
      <c r="A33" s="312" t="s">
        <v>65</v>
      </c>
      <c r="B33" s="312"/>
      <c r="C33" s="312"/>
      <c r="D33" s="312"/>
      <c r="E33" s="157"/>
    </row>
    <row r="34" spans="1:5" x14ac:dyDescent="0.35">
      <c r="A34" s="152" t="s">
        <v>66</v>
      </c>
      <c r="B34" s="153" t="s">
        <v>67</v>
      </c>
      <c r="C34" s="152" t="s">
        <v>7</v>
      </c>
      <c r="D34" s="159" t="s">
        <v>68</v>
      </c>
      <c r="E34" s="160"/>
    </row>
    <row r="35" spans="1:5" x14ac:dyDescent="0.35">
      <c r="A35" s="152" t="s">
        <v>69</v>
      </c>
      <c r="B35" s="153" t="s">
        <v>70</v>
      </c>
      <c r="C35" s="152" t="s">
        <v>7</v>
      </c>
      <c r="D35" s="159" t="s">
        <v>68</v>
      </c>
      <c r="E35" s="160"/>
    </row>
    <row r="36" spans="1:5" x14ac:dyDescent="0.35">
      <c r="A36" s="152" t="s">
        <v>71</v>
      </c>
      <c r="B36" s="153" t="s">
        <v>347</v>
      </c>
      <c r="C36" s="152" t="s">
        <v>7</v>
      </c>
      <c r="D36" s="159">
        <v>52</v>
      </c>
      <c r="E36" s="160"/>
    </row>
    <row r="37" spans="1:5" hidden="1" x14ac:dyDescent="0.35">
      <c r="A37" s="167"/>
      <c r="B37" s="168"/>
      <c r="C37" s="168"/>
      <c r="D37" s="168"/>
    </row>
    <row r="38" spans="1:5" ht="33" hidden="1" customHeight="1" thickBot="1" x14ac:dyDescent="0.4">
      <c r="A38" s="352" t="s">
        <v>72</v>
      </c>
      <c r="B38" s="353"/>
      <c r="C38" s="353"/>
      <c r="D38" s="353"/>
      <c r="E38" s="169"/>
    </row>
    <row r="39" spans="1:5" hidden="1" x14ac:dyDescent="0.35">
      <c r="A39" s="170" t="s">
        <v>0</v>
      </c>
      <c r="B39" s="333" t="s">
        <v>2</v>
      </c>
      <c r="C39" s="333" t="s">
        <v>3</v>
      </c>
      <c r="D39" s="325" t="s">
        <v>4</v>
      </c>
      <c r="E39" s="171"/>
    </row>
    <row r="40" spans="1:5" hidden="1" x14ac:dyDescent="0.35">
      <c r="A40" s="143" t="s">
        <v>1</v>
      </c>
      <c r="B40" s="333"/>
      <c r="C40" s="333"/>
      <c r="D40" s="325"/>
      <c r="E40" s="171"/>
    </row>
    <row r="41" spans="1:5" hidden="1" x14ac:dyDescent="0.35">
      <c r="A41" s="4" t="s">
        <v>5</v>
      </c>
      <c r="B41" s="133" t="s">
        <v>6</v>
      </c>
      <c r="C41" s="4" t="s">
        <v>7</v>
      </c>
      <c r="D41" s="154">
        <v>45291</v>
      </c>
      <c r="E41" s="155"/>
    </row>
    <row r="42" spans="1:5" hidden="1" x14ac:dyDescent="0.35">
      <c r="A42" s="312" t="s">
        <v>73</v>
      </c>
      <c r="B42" s="312"/>
      <c r="C42" s="312"/>
      <c r="D42" s="312"/>
      <c r="E42" s="157"/>
    </row>
    <row r="43" spans="1:5" ht="16" hidden="1" x14ac:dyDescent="0.35">
      <c r="A43" s="4" t="s">
        <v>9</v>
      </c>
      <c r="B43" s="133" t="s">
        <v>74</v>
      </c>
      <c r="C43" s="4" t="s">
        <v>7</v>
      </c>
      <c r="D43" s="172" t="s">
        <v>75</v>
      </c>
      <c r="E43" s="173"/>
    </row>
    <row r="44" spans="1:5" hidden="1" x14ac:dyDescent="0.35">
      <c r="A44" s="312" t="s">
        <v>76</v>
      </c>
      <c r="B44" s="312"/>
      <c r="C44" s="312"/>
      <c r="D44" s="312"/>
      <c r="E44" s="157"/>
    </row>
    <row r="45" spans="1:5" ht="16" hidden="1" x14ac:dyDescent="0.35">
      <c r="A45" s="4" t="s">
        <v>12</v>
      </c>
      <c r="B45" s="133" t="s">
        <v>77</v>
      </c>
      <c r="C45" s="4" t="s">
        <v>7</v>
      </c>
      <c r="D45" s="172" t="s">
        <v>78</v>
      </c>
      <c r="E45" s="173"/>
    </row>
    <row r="46" spans="1:5" ht="16" hidden="1" x14ac:dyDescent="0.35">
      <c r="A46" s="4" t="s">
        <v>15</v>
      </c>
      <c r="B46" s="133" t="s">
        <v>79</v>
      </c>
      <c r="C46" s="4" t="s">
        <v>7</v>
      </c>
      <c r="D46" s="172" t="s">
        <v>80</v>
      </c>
      <c r="E46" s="173"/>
    </row>
    <row r="47" spans="1:5" hidden="1" x14ac:dyDescent="0.35">
      <c r="A47" s="312" t="s">
        <v>81</v>
      </c>
      <c r="B47" s="312"/>
      <c r="C47" s="312"/>
      <c r="D47" s="312"/>
      <c r="E47" s="157"/>
    </row>
    <row r="48" spans="1:5" ht="16" hidden="1" x14ac:dyDescent="0.35">
      <c r="A48" s="4" t="s">
        <v>18</v>
      </c>
      <c r="B48" s="133" t="s">
        <v>82</v>
      </c>
      <c r="C48" s="4" t="s">
        <v>7</v>
      </c>
      <c r="D48" s="172" t="s">
        <v>83</v>
      </c>
      <c r="E48" s="173"/>
    </row>
    <row r="49" spans="1:5" hidden="1" x14ac:dyDescent="0.35">
      <c r="A49" s="312" t="s">
        <v>84</v>
      </c>
      <c r="B49" s="312"/>
      <c r="C49" s="312"/>
      <c r="D49" s="312"/>
      <c r="E49" s="157"/>
    </row>
    <row r="50" spans="1:5" ht="16" hidden="1" x14ac:dyDescent="0.35">
      <c r="A50" s="4" t="s">
        <v>21</v>
      </c>
      <c r="B50" s="133" t="s">
        <v>85</v>
      </c>
      <c r="C50" s="4" t="s">
        <v>7</v>
      </c>
      <c r="D50" s="172" t="s">
        <v>86</v>
      </c>
      <c r="E50" s="173"/>
    </row>
    <row r="51" spans="1:5" ht="16" hidden="1" x14ac:dyDescent="0.35">
      <c r="A51" s="4" t="s">
        <v>23</v>
      </c>
      <c r="B51" s="133" t="s">
        <v>87</v>
      </c>
      <c r="C51" s="4" t="s">
        <v>7</v>
      </c>
      <c r="D51" s="172" t="s">
        <v>88</v>
      </c>
      <c r="E51" s="173"/>
    </row>
    <row r="52" spans="1:5" hidden="1" x14ac:dyDescent="0.35">
      <c r="A52" s="312" t="s">
        <v>89</v>
      </c>
      <c r="B52" s="312"/>
      <c r="C52" s="312"/>
      <c r="D52" s="312"/>
      <c r="E52" s="157"/>
    </row>
    <row r="53" spans="1:5" ht="16" hidden="1" x14ac:dyDescent="0.35">
      <c r="A53" s="4" t="s">
        <v>26</v>
      </c>
      <c r="B53" s="133" t="s">
        <v>90</v>
      </c>
      <c r="C53" s="4" t="s">
        <v>48</v>
      </c>
      <c r="D53" s="172">
        <v>1400</v>
      </c>
      <c r="E53" s="173"/>
    </row>
    <row r="54" spans="1:5" hidden="1" x14ac:dyDescent="0.35">
      <c r="A54" s="312" t="s">
        <v>91</v>
      </c>
      <c r="B54" s="312"/>
      <c r="C54" s="312"/>
      <c r="D54" s="312"/>
      <c r="E54" s="157"/>
    </row>
    <row r="55" spans="1:5" ht="16" hidden="1" x14ac:dyDescent="0.35">
      <c r="A55" s="4" t="s">
        <v>29</v>
      </c>
      <c r="B55" s="133" t="s">
        <v>92</v>
      </c>
      <c r="C55" s="4" t="s">
        <v>7</v>
      </c>
      <c r="D55" s="172"/>
      <c r="E55" s="173"/>
    </row>
    <row r="56" spans="1:5" ht="16" hidden="1" x14ac:dyDescent="0.35">
      <c r="A56" s="4" t="s">
        <v>31</v>
      </c>
      <c r="B56" s="133" t="s">
        <v>93</v>
      </c>
      <c r="C56" s="4" t="s">
        <v>33</v>
      </c>
      <c r="D56" s="172">
        <v>1</v>
      </c>
      <c r="E56" s="173"/>
    </row>
    <row r="57" spans="1:5" hidden="1" x14ac:dyDescent="0.35">
      <c r="A57" s="312" t="s">
        <v>94</v>
      </c>
      <c r="B57" s="312"/>
      <c r="C57" s="312"/>
      <c r="D57" s="312"/>
      <c r="E57" s="157"/>
    </row>
    <row r="58" spans="1:5" ht="16" hidden="1" x14ac:dyDescent="0.35">
      <c r="A58" s="4" t="s">
        <v>34</v>
      </c>
      <c r="B58" s="133" t="s">
        <v>95</v>
      </c>
      <c r="C58" s="4" t="s">
        <v>7</v>
      </c>
      <c r="D58" s="172">
        <v>1</v>
      </c>
      <c r="E58" s="173"/>
    </row>
    <row r="59" spans="1:5" ht="16" hidden="1" x14ac:dyDescent="0.35">
      <c r="A59" s="4" t="s">
        <v>36</v>
      </c>
      <c r="B59" s="133" t="s">
        <v>96</v>
      </c>
      <c r="C59" s="4" t="s">
        <v>7</v>
      </c>
      <c r="D59" s="172" t="s">
        <v>97</v>
      </c>
      <c r="E59" s="173"/>
    </row>
    <row r="60" spans="1:5" hidden="1" x14ac:dyDescent="0.35">
      <c r="A60" s="4" t="s">
        <v>38</v>
      </c>
      <c r="B60" s="133" t="s">
        <v>98</v>
      </c>
      <c r="C60" s="4" t="s">
        <v>7</v>
      </c>
      <c r="D60" s="138">
        <v>2012</v>
      </c>
      <c r="E60" s="139"/>
    </row>
    <row r="61" spans="1:5" ht="16" hidden="1" x14ac:dyDescent="0.35">
      <c r="A61" s="4" t="s">
        <v>34</v>
      </c>
      <c r="B61" s="133" t="s">
        <v>95</v>
      </c>
      <c r="C61" s="4" t="s">
        <v>7</v>
      </c>
      <c r="D61" s="172">
        <v>1</v>
      </c>
      <c r="E61" s="173"/>
    </row>
    <row r="62" spans="1:5" ht="16" hidden="1" x14ac:dyDescent="0.35">
      <c r="A62" s="4" t="s">
        <v>36</v>
      </c>
      <c r="B62" s="133" t="s">
        <v>96</v>
      </c>
      <c r="C62" s="4" t="s">
        <v>7</v>
      </c>
      <c r="D62" s="172" t="s">
        <v>97</v>
      </c>
      <c r="E62" s="173"/>
    </row>
    <row r="63" spans="1:5" hidden="1" x14ac:dyDescent="0.35">
      <c r="A63" s="4" t="s">
        <v>38</v>
      </c>
      <c r="B63" s="133" t="s">
        <v>98</v>
      </c>
      <c r="C63" s="4" t="s">
        <v>7</v>
      </c>
      <c r="D63" s="138">
        <v>2012</v>
      </c>
      <c r="E63" s="139"/>
    </row>
    <row r="64" spans="1:5" ht="16" hidden="1" x14ac:dyDescent="0.35">
      <c r="A64" s="4" t="s">
        <v>34</v>
      </c>
      <c r="B64" s="133" t="s">
        <v>95</v>
      </c>
      <c r="C64" s="4" t="s">
        <v>7</v>
      </c>
      <c r="D64" s="172">
        <v>1</v>
      </c>
      <c r="E64" s="173"/>
    </row>
    <row r="65" spans="1:5" ht="16" hidden="1" x14ac:dyDescent="0.35">
      <c r="A65" s="4" t="s">
        <v>36</v>
      </c>
      <c r="B65" s="133" t="s">
        <v>96</v>
      </c>
      <c r="C65" s="4" t="s">
        <v>7</v>
      </c>
      <c r="D65" s="172" t="s">
        <v>99</v>
      </c>
      <c r="E65" s="173"/>
    </row>
    <row r="66" spans="1:5" hidden="1" x14ac:dyDescent="0.35">
      <c r="A66" s="4" t="s">
        <v>38</v>
      </c>
      <c r="B66" s="133" t="s">
        <v>98</v>
      </c>
      <c r="C66" s="4" t="s">
        <v>7</v>
      </c>
      <c r="D66" s="138">
        <v>2012</v>
      </c>
      <c r="E66" s="139"/>
    </row>
    <row r="67" spans="1:5" hidden="1" x14ac:dyDescent="0.35">
      <c r="A67" s="312" t="s">
        <v>100</v>
      </c>
      <c r="B67" s="312"/>
      <c r="C67" s="312"/>
      <c r="D67" s="312"/>
      <c r="E67" s="157"/>
    </row>
    <row r="68" spans="1:5" ht="16" hidden="1" x14ac:dyDescent="0.35">
      <c r="A68" s="4" t="s">
        <v>40</v>
      </c>
      <c r="B68" s="133" t="s">
        <v>101</v>
      </c>
      <c r="C68" s="4" t="s">
        <v>7</v>
      </c>
      <c r="D68" s="172" t="s">
        <v>102</v>
      </c>
      <c r="E68" s="173"/>
    </row>
    <row r="69" spans="1:5" ht="16" hidden="1" x14ac:dyDescent="0.35">
      <c r="A69" s="4" t="s">
        <v>42</v>
      </c>
      <c r="B69" s="133" t="s">
        <v>103</v>
      </c>
      <c r="C69" s="4" t="s">
        <v>7</v>
      </c>
      <c r="D69" s="172" t="s">
        <v>104</v>
      </c>
      <c r="E69" s="173"/>
    </row>
    <row r="70" spans="1:5" ht="16" hidden="1" x14ac:dyDescent="0.35">
      <c r="A70" s="4" t="s">
        <v>44</v>
      </c>
      <c r="B70" s="133" t="s">
        <v>105</v>
      </c>
      <c r="C70" s="4" t="s">
        <v>7</v>
      </c>
      <c r="D70" s="172" t="s">
        <v>106</v>
      </c>
      <c r="E70" s="173"/>
    </row>
    <row r="71" spans="1:5" ht="16" hidden="1" x14ac:dyDescent="0.35">
      <c r="A71" s="4" t="s">
        <v>46</v>
      </c>
      <c r="B71" s="133" t="s">
        <v>107</v>
      </c>
      <c r="C71" s="4" t="s">
        <v>7</v>
      </c>
      <c r="D71" s="172" t="s">
        <v>108</v>
      </c>
      <c r="E71" s="173"/>
    </row>
    <row r="72" spans="1:5" hidden="1" x14ac:dyDescent="0.35">
      <c r="A72" s="4" t="s">
        <v>49</v>
      </c>
      <c r="B72" s="133" t="s">
        <v>109</v>
      </c>
      <c r="C72" s="4" t="s">
        <v>7</v>
      </c>
      <c r="D72" s="138">
        <v>2012</v>
      </c>
      <c r="E72" s="139"/>
    </row>
    <row r="73" spans="1:5" hidden="1" x14ac:dyDescent="0.35">
      <c r="A73" s="4" t="s">
        <v>51</v>
      </c>
      <c r="B73" s="133" t="s">
        <v>110</v>
      </c>
      <c r="C73" s="4" t="s">
        <v>7</v>
      </c>
      <c r="D73" s="174">
        <v>44806</v>
      </c>
      <c r="E73" s="175"/>
    </row>
    <row r="74" spans="1:5" hidden="1" x14ac:dyDescent="0.35">
      <c r="A74" s="312" t="s">
        <v>100</v>
      </c>
      <c r="B74" s="312"/>
      <c r="C74" s="312"/>
      <c r="D74" s="312"/>
      <c r="E74" s="157"/>
    </row>
    <row r="75" spans="1:5" ht="16" hidden="1" x14ac:dyDescent="0.35">
      <c r="A75" s="4" t="s">
        <v>53</v>
      </c>
      <c r="B75" s="133" t="s">
        <v>111</v>
      </c>
      <c r="C75" s="4" t="s">
        <v>7</v>
      </c>
      <c r="D75" s="172" t="s">
        <v>112</v>
      </c>
      <c r="E75" s="173"/>
    </row>
    <row r="76" spans="1:5" ht="16" hidden="1" x14ac:dyDescent="0.35">
      <c r="A76" s="4" t="s">
        <v>55</v>
      </c>
      <c r="B76" s="133" t="s">
        <v>113</v>
      </c>
      <c r="C76" s="4" t="s">
        <v>7</v>
      </c>
      <c r="D76" s="172" t="s">
        <v>114</v>
      </c>
      <c r="E76" s="173"/>
    </row>
    <row r="77" spans="1:5" ht="16" hidden="1" x14ac:dyDescent="0.35">
      <c r="A77" s="4" t="s">
        <v>58</v>
      </c>
      <c r="B77" s="133" t="s">
        <v>105</v>
      </c>
      <c r="C77" s="4" t="s">
        <v>7</v>
      </c>
      <c r="D77" s="172" t="s">
        <v>115</v>
      </c>
      <c r="E77" s="173"/>
    </row>
    <row r="78" spans="1:5" ht="16" hidden="1" x14ac:dyDescent="0.35">
      <c r="A78" s="4" t="s">
        <v>60</v>
      </c>
      <c r="B78" s="133" t="s">
        <v>107</v>
      </c>
      <c r="C78" s="4" t="s">
        <v>7</v>
      </c>
      <c r="D78" s="172" t="s">
        <v>116</v>
      </c>
      <c r="E78" s="173"/>
    </row>
    <row r="79" spans="1:5" hidden="1" x14ac:dyDescent="0.35">
      <c r="A79" s="4" t="s">
        <v>62</v>
      </c>
      <c r="B79" s="133" t="s">
        <v>109</v>
      </c>
      <c r="C79" s="4" t="s">
        <v>7</v>
      </c>
      <c r="D79" s="138">
        <v>2012</v>
      </c>
      <c r="E79" s="139"/>
    </row>
    <row r="80" spans="1:5" hidden="1" x14ac:dyDescent="0.35">
      <c r="A80" s="4" t="s">
        <v>66</v>
      </c>
      <c r="B80" s="133" t="s">
        <v>110</v>
      </c>
      <c r="C80" s="4" t="s">
        <v>7</v>
      </c>
      <c r="D80" s="174">
        <v>45169</v>
      </c>
      <c r="E80" s="175"/>
    </row>
    <row r="81" spans="1:5" hidden="1" x14ac:dyDescent="0.35">
      <c r="A81" s="312" t="s">
        <v>100</v>
      </c>
      <c r="B81" s="312"/>
      <c r="C81" s="312"/>
      <c r="D81" s="312"/>
      <c r="E81" s="157"/>
    </row>
    <row r="82" spans="1:5" ht="16" hidden="1" x14ac:dyDescent="0.35">
      <c r="A82" s="4" t="s">
        <v>69</v>
      </c>
      <c r="B82" s="133" t="s">
        <v>111</v>
      </c>
      <c r="C82" s="4" t="s">
        <v>7</v>
      </c>
      <c r="D82" s="172" t="s">
        <v>117</v>
      </c>
      <c r="E82" s="173"/>
    </row>
    <row r="83" spans="1:5" ht="16" hidden="1" x14ac:dyDescent="0.35">
      <c r="A83" s="4" t="s">
        <v>71</v>
      </c>
      <c r="B83" s="133" t="s">
        <v>113</v>
      </c>
      <c r="C83" s="4" t="s">
        <v>7</v>
      </c>
      <c r="D83" s="172" t="s">
        <v>114</v>
      </c>
      <c r="E83" s="173"/>
    </row>
    <row r="84" spans="1:5" ht="16" hidden="1" x14ac:dyDescent="0.35">
      <c r="A84" s="4" t="s">
        <v>118</v>
      </c>
      <c r="B84" s="133" t="s">
        <v>105</v>
      </c>
      <c r="C84" s="4" t="s">
        <v>7</v>
      </c>
      <c r="D84" s="172" t="s">
        <v>119</v>
      </c>
      <c r="E84" s="173"/>
    </row>
    <row r="85" spans="1:5" ht="16" hidden="1" x14ac:dyDescent="0.35">
      <c r="A85" s="4" t="s">
        <v>120</v>
      </c>
      <c r="B85" s="133" t="s">
        <v>107</v>
      </c>
      <c r="C85" s="4" t="s">
        <v>7</v>
      </c>
      <c r="D85" s="172" t="s">
        <v>505</v>
      </c>
      <c r="E85" s="173"/>
    </row>
    <row r="86" spans="1:5" hidden="1" x14ac:dyDescent="0.35">
      <c r="A86" s="4" t="s">
        <v>122</v>
      </c>
      <c r="B86" s="133" t="s">
        <v>109</v>
      </c>
      <c r="C86" s="4" t="s">
        <v>7</v>
      </c>
      <c r="D86" s="138">
        <v>2009</v>
      </c>
      <c r="E86" s="139"/>
    </row>
    <row r="87" spans="1:5" hidden="1" x14ac:dyDescent="0.35">
      <c r="A87" s="4" t="s">
        <v>123</v>
      </c>
      <c r="B87" s="133" t="s">
        <v>110</v>
      </c>
      <c r="C87" s="4" t="s">
        <v>7</v>
      </c>
      <c r="D87" s="138" t="s">
        <v>124</v>
      </c>
      <c r="E87" s="139"/>
    </row>
    <row r="88" spans="1:5" hidden="1" x14ac:dyDescent="0.35">
      <c r="A88" s="312" t="s">
        <v>125</v>
      </c>
      <c r="B88" s="312"/>
      <c r="C88" s="312"/>
      <c r="D88" s="312"/>
      <c r="E88" s="157"/>
    </row>
    <row r="89" spans="1:5" ht="16" hidden="1" x14ac:dyDescent="0.35">
      <c r="A89" s="4" t="s">
        <v>123</v>
      </c>
      <c r="B89" s="133" t="s">
        <v>126</v>
      </c>
      <c r="C89" s="4" t="s">
        <v>7</v>
      </c>
      <c r="D89" s="172" t="s">
        <v>127</v>
      </c>
      <c r="E89" s="173"/>
    </row>
    <row r="90" spans="1:5" hidden="1" x14ac:dyDescent="0.35">
      <c r="A90" s="312" t="s">
        <v>128</v>
      </c>
      <c r="B90" s="312"/>
      <c r="C90" s="312"/>
      <c r="D90" s="312"/>
      <c r="E90" s="157"/>
    </row>
    <row r="91" spans="1:5" ht="32" hidden="1" x14ac:dyDescent="0.35">
      <c r="A91" s="4" t="s">
        <v>129</v>
      </c>
      <c r="B91" s="133" t="s">
        <v>130</v>
      </c>
      <c r="C91" s="4" t="s">
        <v>7</v>
      </c>
      <c r="D91" s="172" t="s">
        <v>131</v>
      </c>
      <c r="E91" s="173"/>
    </row>
    <row r="92" spans="1:5" hidden="1" x14ac:dyDescent="0.35">
      <c r="A92" s="312" t="s">
        <v>132</v>
      </c>
      <c r="B92" s="312"/>
      <c r="C92" s="312"/>
      <c r="D92" s="312"/>
      <c r="E92" s="157"/>
    </row>
    <row r="93" spans="1:5" ht="16" hidden="1" x14ac:dyDescent="0.35">
      <c r="A93" s="4" t="s">
        <v>133</v>
      </c>
      <c r="B93" s="133" t="s">
        <v>134</v>
      </c>
      <c r="C93" s="4" t="s">
        <v>7</v>
      </c>
      <c r="D93" s="172" t="s">
        <v>135</v>
      </c>
      <c r="E93" s="173"/>
    </row>
    <row r="94" spans="1:5" hidden="1" x14ac:dyDescent="0.35">
      <c r="A94" s="312" t="s">
        <v>136</v>
      </c>
      <c r="B94" s="312"/>
      <c r="C94" s="312"/>
      <c r="D94" s="312"/>
      <c r="E94" s="157"/>
    </row>
    <row r="95" spans="1:5" ht="16" hidden="1" x14ac:dyDescent="0.35">
      <c r="A95" s="4" t="s">
        <v>137</v>
      </c>
      <c r="B95" s="133" t="s">
        <v>138</v>
      </c>
      <c r="C95" s="4" t="s">
        <v>7</v>
      </c>
      <c r="D95" s="172" t="s">
        <v>139</v>
      </c>
      <c r="E95" s="173"/>
    </row>
    <row r="96" spans="1:5" hidden="1" x14ac:dyDescent="0.35">
      <c r="A96" s="312" t="s">
        <v>140</v>
      </c>
      <c r="B96" s="312"/>
      <c r="C96" s="312"/>
      <c r="D96" s="312"/>
      <c r="E96" s="157"/>
    </row>
    <row r="97" spans="1:5" hidden="1" x14ac:dyDescent="0.35">
      <c r="A97" s="167"/>
      <c r="B97" s="168"/>
      <c r="C97" s="168"/>
      <c r="D97" s="168"/>
    </row>
    <row r="98" spans="1:5" ht="48" customHeight="1" thickBot="1" x14ac:dyDescent="0.4">
      <c r="A98" s="351" t="s">
        <v>549</v>
      </c>
      <c r="B98" s="351"/>
      <c r="C98" s="351"/>
      <c r="D98" s="351"/>
      <c r="E98" s="176"/>
    </row>
    <row r="99" spans="1:5" x14ac:dyDescent="0.35">
      <c r="A99" s="177" t="s">
        <v>0</v>
      </c>
      <c r="B99" s="332" t="s">
        <v>2</v>
      </c>
      <c r="C99" s="332" t="s">
        <v>3</v>
      </c>
      <c r="D99" s="330" t="s">
        <v>525</v>
      </c>
      <c r="E99" s="150"/>
    </row>
    <row r="100" spans="1:5" x14ac:dyDescent="0.35">
      <c r="A100" s="178" t="s">
        <v>1</v>
      </c>
      <c r="B100" s="333"/>
      <c r="C100" s="333"/>
      <c r="D100" s="331"/>
      <c r="E100" s="150"/>
    </row>
    <row r="101" spans="1:5" ht="65" x14ac:dyDescent="0.35">
      <c r="A101" s="179">
        <v>1</v>
      </c>
      <c r="B101" s="138" t="s">
        <v>415</v>
      </c>
      <c r="C101" s="4" t="s">
        <v>7</v>
      </c>
      <c r="D101" s="106">
        <v>0.53</v>
      </c>
      <c r="E101" s="59"/>
    </row>
    <row r="102" spans="1:5" ht="16" x14ac:dyDescent="0.35">
      <c r="A102" s="179">
        <v>2</v>
      </c>
      <c r="B102" s="133" t="s">
        <v>143</v>
      </c>
      <c r="C102" s="4" t="s">
        <v>144</v>
      </c>
      <c r="D102" s="180">
        <v>85468.4</v>
      </c>
      <c r="E102" s="181"/>
    </row>
    <row r="103" spans="1:5" ht="26" x14ac:dyDescent="0.35">
      <c r="A103" s="179">
        <v>3</v>
      </c>
      <c r="B103" s="133" t="s">
        <v>346</v>
      </c>
      <c r="C103" s="4" t="s">
        <v>7</v>
      </c>
      <c r="D103" s="182" t="s">
        <v>348</v>
      </c>
      <c r="E103" s="59"/>
    </row>
    <row r="104" spans="1:5" ht="16" thickBot="1" x14ac:dyDescent="0.4">
      <c r="A104" s="183">
        <v>4</v>
      </c>
      <c r="B104" s="184" t="s">
        <v>150</v>
      </c>
      <c r="C104" s="185" t="s">
        <v>7</v>
      </c>
      <c r="D104" s="186" t="s">
        <v>147</v>
      </c>
      <c r="E104" s="139"/>
    </row>
    <row r="105" spans="1:5" x14ac:dyDescent="0.35">
      <c r="A105" s="177" t="s">
        <v>0</v>
      </c>
      <c r="B105" s="332" t="s">
        <v>2</v>
      </c>
      <c r="C105" s="332" t="s">
        <v>3</v>
      </c>
      <c r="D105" s="330" t="s">
        <v>4</v>
      </c>
      <c r="E105" s="150"/>
    </row>
    <row r="106" spans="1:5" x14ac:dyDescent="0.35">
      <c r="A106" s="178" t="s">
        <v>1</v>
      </c>
      <c r="B106" s="333"/>
      <c r="C106" s="333"/>
      <c r="D106" s="331"/>
      <c r="E106" s="150"/>
    </row>
    <row r="107" spans="1:5" ht="52" x14ac:dyDescent="0.35">
      <c r="A107" s="179">
        <v>1</v>
      </c>
      <c r="B107" s="138" t="s">
        <v>350</v>
      </c>
      <c r="C107" s="4" t="s">
        <v>7</v>
      </c>
      <c r="D107" s="182">
        <f>6.25-0.05</f>
        <v>6.2</v>
      </c>
      <c r="E107" s="139"/>
    </row>
    <row r="108" spans="1:5" ht="16" x14ac:dyDescent="0.35">
      <c r="A108" s="179">
        <v>2</v>
      </c>
      <c r="B108" s="133" t="s">
        <v>143</v>
      </c>
      <c r="C108" s="4" t="s">
        <v>144</v>
      </c>
      <c r="D108" s="180">
        <v>1007881.5</v>
      </c>
      <c r="E108" s="181"/>
    </row>
    <row r="109" spans="1:5" ht="52" x14ac:dyDescent="0.35">
      <c r="A109" s="179">
        <v>3</v>
      </c>
      <c r="B109" s="133" t="s">
        <v>346</v>
      </c>
      <c r="C109" s="4" t="s">
        <v>7</v>
      </c>
      <c r="D109" s="182" t="s">
        <v>506</v>
      </c>
      <c r="E109" s="139"/>
    </row>
    <row r="110" spans="1:5" ht="16" thickBot="1" x14ac:dyDescent="0.4">
      <c r="A110" s="183">
        <v>4</v>
      </c>
      <c r="B110" s="184" t="s">
        <v>150</v>
      </c>
      <c r="C110" s="185" t="s">
        <v>7</v>
      </c>
      <c r="D110" s="186" t="s">
        <v>153</v>
      </c>
      <c r="E110" s="139"/>
    </row>
    <row r="111" spans="1:5" x14ac:dyDescent="0.35">
      <c r="A111" s="177" t="s">
        <v>0</v>
      </c>
      <c r="B111" s="332" t="s">
        <v>2</v>
      </c>
      <c r="C111" s="332" t="s">
        <v>3</v>
      </c>
      <c r="D111" s="330" t="s">
        <v>4</v>
      </c>
      <c r="E111" s="150"/>
    </row>
    <row r="112" spans="1:5" x14ac:dyDescent="0.35">
      <c r="A112" s="178" t="s">
        <v>1</v>
      </c>
      <c r="B112" s="333"/>
      <c r="C112" s="333"/>
      <c r="D112" s="331"/>
      <c r="E112" s="150"/>
    </row>
    <row r="113" spans="1:5" ht="39" x14ac:dyDescent="0.35">
      <c r="A113" s="179">
        <v>1</v>
      </c>
      <c r="B113" s="138" t="s">
        <v>351</v>
      </c>
      <c r="C113" s="4" t="s">
        <v>7</v>
      </c>
      <c r="D113" s="106"/>
      <c r="E113" s="139"/>
    </row>
    <row r="114" spans="1:5" x14ac:dyDescent="0.35">
      <c r="A114" s="179">
        <v>2</v>
      </c>
      <c r="B114" s="133" t="s">
        <v>141</v>
      </c>
      <c r="C114" s="4" t="s">
        <v>142</v>
      </c>
      <c r="D114" s="182">
        <v>6.06</v>
      </c>
      <c r="E114" s="139"/>
    </row>
    <row r="115" spans="1:5" ht="16" x14ac:dyDescent="0.35">
      <c r="A115" s="179">
        <v>3</v>
      </c>
      <c r="B115" s="133" t="s">
        <v>143</v>
      </c>
      <c r="C115" s="4" t="s">
        <v>144</v>
      </c>
      <c r="D115" s="180">
        <v>977241.9</v>
      </c>
      <c r="E115" s="181"/>
    </row>
    <row r="116" spans="1:5" ht="65" x14ac:dyDescent="0.35">
      <c r="A116" s="179">
        <v>4</v>
      </c>
      <c r="B116" s="133" t="s">
        <v>346</v>
      </c>
      <c r="C116" s="4" t="s">
        <v>7</v>
      </c>
      <c r="D116" s="182" t="s">
        <v>540</v>
      </c>
      <c r="E116" s="139"/>
    </row>
    <row r="117" spans="1:5" ht="16" thickBot="1" x14ac:dyDescent="0.4">
      <c r="A117" s="183">
        <v>5</v>
      </c>
      <c r="B117" s="184" t="s">
        <v>150</v>
      </c>
      <c r="C117" s="185" t="s">
        <v>7</v>
      </c>
      <c r="D117" s="186" t="s">
        <v>153</v>
      </c>
      <c r="E117" s="139"/>
    </row>
    <row r="118" spans="1:5" ht="16" hidden="1" thickBot="1" x14ac:dyDescent="0.4">
      <c r="A118" s="187"/>
      <c r="B118" s="188"/>
      <c r="C118" s="188"/>
      <c r="D118" s="188"/>
    </row>
    <row r="119" spans="1:5" x14ac:dyDescent="0.35">
      <c r="A119" s="177" t="s">
        <v>0</v>
      </c>
      <c r="B119" s="332" t="s">
        <v>2</v>
      </c>
      <c r="C119" s="332" t="s">
        <v>3</v>
      </c>
      <c r="D119" s="330" t="s">
        <v>4</v>
      </c>
      <c r="E119" s="150"/>
    </row>
    <row r="120" spans="1:5" x14ac:dyDescent="0.35">
      <c r="A120" s="178" t="s">
        <v>1</v>
      </c>
      <c r="B120" s="333"/>
      <c r="C120" s="333"/>
      <c r="D120" s="331"/>
      <c r="E120" s="150"/>
    </row>
    <row r="121" spans="1:5" ht="65" x14ac:dyDescent="0.35">
      <c r="A121" s="179" t="s">
        <v>5</v>
      </c>
      <c r="B121" s="138" t="s">
        <v>349</v>
      </c>
      <c r="C121" s="4" t="s">
        <v>7</v>
      </c>
      <c r="D121" s="106">
        <v>2.67</v>
      </c>
      <c r="E121" s="139"/>
    </row>
    <row r="122" spans="1:5" ht="16" x14ac:dyDescent="0.35">
      <c r="A122" s="179" t="s">
        <v>9</v>
      </c>
      <c r="B122" s="133" t="s">
        <v>143</v>
      </c>
      <c r="C122" s="4" t="s">
        <v>144</v>
      </c>
      <c r="D122" s="180">
        <f>R121</f>
        <v>0</v>
      </c>
      <c r="E122" s="181"/>
    </row>
    <row r="123" spans="1:5" x14ac:dyDescent="0.35">
      <c r="A123" s="179" t="s">
        <v>12</v>
      </c>
      <c r="B123" s="133" t="s">
        <v>346</v>
      </c>
      <c r="C123" s="4" t="s">
        <v>7</v>
      </c>
      <c r="D123" s="182" t="s">
        <v>518</v>
      </c>
      <c r="E123" s="139"/>
    </row>
    <row r="124" spans="1:5" ht="16" thickBot="1" x14ac:dyDescent="0.4">
      <c r="A124" s="183" t="s">
        <v>15</v>
      </c>
      <c r="B124" s="184" t="s">
        <v>150</v>
      </c>
      <c r="C124" s="185" t="s">
        <v>7</v>
      </c>
      <c r="D124" s="186" t="s">
        <v>147</v>
      </c>
      <c r="E124" s="139"/>
    </row>
    <row r="125" spans="1:5" ht="16" hidden="1" thickBot="1" x14ac:dyDescent="0.4">
      <c r="A125" s="189"/>
      <c r="B125" s="190"/>
      <c r="C125" s="190"/>
      <c r="D125" s="190"/>
    </row>
    <row r="126" spans="1:5" ht="16" hidden="1" thickBot="1" x14ac:dyDescent="0.4">
      <c r="A126" s="167"/>
      <c r="B126" s="168"/>
      <c r="C126" s="168"/>
      <c r="D126" s="168"/>
    </row>
    <row r="127" spans="1:5" ht="16" hidden="1" thickBot="1" x14ac:dyDescent="0.4">
      <c r="A127" s="170" t="s">
        <v>0</v>
      </c>
      <c r="B127" s="333" t="s">
        <v>2</v>
      </c>
      <c r="C127" s="333" t="s">
        <v>3</v>
      </c>
      <c r="D127" s="324" t="s">
        <v>4</v>
      </c>
      <c r="E127" s="150"/>
    </row>
    <row r="128" spans="1:5" ht="16" hidden="1" thickBot="1" x14ac:dyDescent="0.4">
      <c r="A128" s="143" t="s">
        <v>1</v>
      </c>
      <c r="B128" s="333"/>
      <c r="C128" s="333"/>
      <c r="D128" s="324"/>
      <c r="E128" s="150"/>
    </row>
    <row r="129" spans="1:5" ht="16" hidden="1" thickBot="1" x14ac:dyDescent="0.4">
      <c r="A129" s="4" t="s">
        <v>9</v>
      </c>
      <c r="B129" s="138" t="s">
        <v>154</v>
      </c>
      <c r="C129" s="4" t="s">
        <v>7</v>
      </c>
      <c r="D129" s="168"/>
      <c r="E129" s="139"/>
    </row>
    <row r="130" spans="1:5" ht="16" hidden="1" thickBot="1" x14ac:dyDescent="0.4">
      <c r="A130" s="4" t="s">
        <v>15</v>
      </c>
      <c r="B130" s="133" t="s">
        <v>141</v>
      </c>
      <c r="C130" s="4" t="s">
        <v>142</v>
      </c>
      <c r="D130" s="138">
        <v>2.67</v>
      </c>
      <c r="E130" s="139"/>
    </row>
    <row r="131" spans="1:5" ht="16.5" hidden="1" thickBot="1" x14ac:dyDescent="0.4">
      <c r="A131" s="4" t="s">
        <v>18</v>
      </c>
      <c r="B131" s="133" t="s">
        <v>143</v>
      </c>
      <c r="C131" s="4" t="s">
        <v>144</v>
      </c>
      <c r="D131" s="191">
        <v>430576.58880000003</v>
      </c>
      <c r="E131" s="181"/>
    </row>
    <row r="132" spans="1:5" ht="16" hidden="1" thickBot="1" x14ac:dyDescent="0.4">
      <c r="A132" s="4" t="s">
        <v>23</v>
      </c>
      <c r="B132" s="133" t="s">
        <v>346</v>
      </c>
      <c r="C132" s="4" t="s">
        <v>7</v>
      </c>
      <c r="D132" s="138"/>
      <c r="E132" s="139"/>
    </row>
    <row r="133" spans="1:5" ht="16" hidden="1" thickBot="1" x14ac:dyDescent="0.4">
      <c r="A133" s="4" t="s">
        <v>26</v>
      </c>
      <c r="B133" s="133" t="s">
        <v>150</v>
      </c>
      <c r="C133" s="4" t="s">
        <v>7</v>
      </c>
      <c r="D133" s="138" t="s">
        <v>153</v>
      </c>
      <c r="E133" s="139"/>
    </row>
    <row r="134" spans="1:5" ht="16" hidden="1" thickBot="1" x14ac:dyDescent="0.4">
      <c r="A134" s="167"/>
      <c r="B134" s="168"/>
      <c r="C134" s="168"/>
      <c r="D134" s="168"/>
    </row>
    <row r="135" spans="1:5" ht="16" hidden="1" thickBot="1" x14ac:dyDescent="0.4">
      <c r="A135" s="170" t="s">
        <v>0</v>
      </c>
      <c r="B135" s="333" t="s">
        <v>2</v>
      </c>
      <c r="C135" s="333" t="s">
        <v>3</v>
      </c>
      <c r="D135" s="324" t="s">
        <v>4</v>
      </c>
      <c r="E135" s="150"/>
    </row>
    <row r="136" spans="1:5" ht="16" hidden="1" thickBot="1" x14ac:dyDescent="0.4">
      <c r="A136" s="143" t="s">
        <v>1</v>
      </c>
      <c r="B136" s="333"/>
      <c r="C136" s="333"/>
      <c r="D136" s="324"/>
      <c r="E136" s="150"/>
    </row>
    <row r="137" spans="1:5" ht="16.5" hidden="1" thickBot="1" x14ac:dyDescent="0.4">
      <c r="A137" s="4" t="s">
        <v>5</v>
      </c>
      <c r="B137" s="133" t="s">
        <v>6</v>
      </c>
      <c r="C137" s="4" t="s">
        <v>7</v>
      </c>
      <c r="D137" s="192">
        <v>43851</v>
      </c>
      <c r="E137" s="193"/>
    </row>
    <row r="138" spans="1:5" ht="26.5" hidden="1" thickBot="1" x14ac:dyDescent="0.4">
      <c r="A138" s="4" t="s">
        <v>9</v>
      </c>
      <c r="B138" s="138" t="s">
        <v>155</v>
      </c>
      <c r="C138" s="4" t="s">
        <v>7</v>
      </c>
      <c r="D138" s="168"/>
      <c r="E138" s="139"/>
    </row>
    <row r="139" spans="1:5" ht="16" hidden="1" thickBot="1" x14ac:dyDescent="0.4">
      <c r="A139" s="4" t="s">
        <v>15</v>
      </c>
      <c r="B139" s="133" t="s">
        <v>141</v>
      </c>
      <c r="C139" s="4" t="s">
        <v>142</v>
      </c>
      <c r="D139" s="138">
        <v>2.67</v>
      </c>
      <c r="E139" s="139"/>
    </row>
    <row r="140" spans="1:5" ht="16.5" hidden="1" thickBot="1" x14ac:dyDescent="0.4">
      <c r="A140" s="4" t="s">
        <v>18</v>
      </c>
      <c r="B140" s="133" t="s">
        <v>143</v>
      </c>
      <c r="C140" s="4" t="s">
        <v>144</v>
      </c>
      <c r="D140" s="191">
        <v>430576.58880000003</v>
      </c>
      <c r="E140" s="181"/>
    </row>
    <row r="141" spans="1:5" ht="16" hidden="1" thickBot="1" x14ac:dyDescent="0.4">
      <c r="A141" s="4" t="s">
        <v>23</v>
      </c>
      <c r="B141" s="133" t="s">
        <v>346</v>
      </c>
      <c r="C141" s="4" t="s">
        <v>7</v>
      </c>
      <c r="D141" s="138"/>
      <c r="E141" s="139"/>
    </row>
    <row r="142" spans="1:5" ht="16" hidden="1" thickBot="1" x14ac:dyDescent="0.4">
      <c r="A142" s="4" t="s">
        <v>26</v>
      </c>
      <c r="B142" s="133" t="s">
        <v>150</v>
      </c>
      <c r="C142" s="4" t="s">
        <v>7</v>
      </c>
      <c r="D142" s="138" t="s">
        <v>153</v>
      </c>
      <c r="E142" s="139"/>
    </row>
    <row r="143" spans="1:5" ht="16" hidden="1" thickBot="1" x14ac:dyDescent="0.4">
      <c r="A143" s="167"/>
      <c r="B143" s="168"/>
      <c r="C143" s="168"/>
      <c r="D143" s="168"/>
    </row>
    <row r="144" spans="1:5" ht="16" hidden="1" thickBot="1" x14ac:dyDescent="0.4">
      <c r="A144" s="170" t="s">
        <v>0</v>
      </c>
      <c r="B144" s="333" t="s">
        <v>2</v>
      </c>
      <c r="C144" s="333" t="s">
        <v>3</v>
      </c>
      <c r="D144" s="324" t="s">
        <v>4</v>
      </c>
      <c r="E144" s="150"/>
    </row>
    <row r="145" spans="1:5" ht="16" hidden="1" thickBot="1" x14ac:dyDescent="0.4">
      <c r="A145" s="143" t="s">
        <v>1</v>
      </c>
      <c r="B145" s="333"/>
      <c r="C145" s="333"/>
      <c r="D145" s="324"/>
      <c r="E145" s="150"/>
    </row>
    <row r="146" spans="1:5" ht="16.5" hidden="1" thickBot="1" x14ac:dyDescent="0.4">
      <c r="A146" s="4" t="s">
        <v>5</v>
      </c>
      <c r="B146" s="133" t="s">
        <v>6</v>
      </c>
      <c r="C146" s="4" t="s">
        <v>7</v>
      </c>
      <c r="D146" s="192">
        <v>43851</v>
      </c>
      <c r="E146" s="193"/>
    </row>
    <row r="147" spans="1:5" ht="16" hidden="1" thickBot="1" x14ac:dyDescent="0.4">
      <c r="A147" s="4" t="s">
        <v>9</v>
      </c>
      <c r="B147" s="138" t="s">
        <v>156</v>
      </c>
      <c r="C147" s="4" t="s">
        <v>7</v>
      </c>
      <c r="D147" s="168"/>
      <c r="E147" s="139"/>
    </row>
    <row r="148" spans="1:5" ht="16" hidden="1" thickBot="1" x14ac:dyDescent="0.4">
      <c r="A148" s="4" t="s">
        <v>15</v>
      </c>
      <c r="B148" s="133" t="s">
        <v>141</v>
      </c>
      <c r="C148" s="4" t="s">
        <v>142</v>
      </c>
      <c r="D148" s="138">
        <v>2.67</v>
      </c>
      <c r="E148" s="139"/>
    </row>
    <row r="149" spans="1:5" ht="16.5" hidden="1" thickBot="1" x14ac:dyDescent="0.4">
      <c r="A149" s="4" t="s">
        <v>18</v>
      </c>
      <c r="B149" s="133" t="s">
        <v>143</v>
      </c>
      <c r="C149" s="4" t="s">
        <v>144</v>
      </c>
      <c r="D149" s="191">
        <v>430576.58880000003</v>
      </c>
      <c r="E149" s="181"/>
    </row>
    <row r="150" spans="1:5" ht="16" hidden="1" thickBot="1" x14ac:dyDescent="0.4">
      <c r="A150" s="4" t="s">
        <v>23</v>
      </c>
      <c r="B150" s="133" t="s">
        <v>346</v>
      </c>
      <c r="C150" s="4" t="s">
        <v>7</v>
      </c>
      <c r="D150" s="138"/>
      <c r="E150" s="139"/>
    </row>
    <row r="151" spans="1:5" ht="16" hidden="1" thickBot="1" x14ac:dyDescent="0.4">
      <c r="A151" s="4" t="s">
        <v>26</v>
      </c>
      <c r="B151" s="133" t="s">
        <v>150</v>
      </c>
      <c r="C151" s="4" t="s">
        <v>7</v>
      </c>
      <c r="D151" s="138" t="s">
        <v>158</v>
      </c>
      <c r="E151" s="139"/>
    </row>
    <row r="152" spans="1:5" ht="16" hidden="1" thickBot="1" x14ac:dyDescent="0.4">
      <c r="A152" s="167"/>
      <c r="B152" s="168"/>
      <c r="C152" s="168"/>
      <c r="D152" s="168"/>
    </row>
    <row r="153" spans="1:5" ht="16" hidden="1" thickBot="1" x14ac:dyDescent="0.4">
      <c r="A153" s="170" t="s">
        <v>0</v>
      </c>
      <c r="B153" s="333" t="s">
        <v>2</v>
      </c>
      <c r="C153" s="333" t="s">
        <v>3</v>
      </c>
      <c r="D153" s="324" t="s">
        <v>4</v>
      </c>
      <c r="E153" s="150"/>
    </row>
    <row r="154" spans="1:5" ht="16" hidden="1" thickBot="1" x14ac:dyDescent="0.4">
      <c r="A154" s="143" t="s">
        <v>1</v>
      </c>
      <c r="B154" s="333"/>
      <c r="C154" s="333"/>
      <c r="D154" s="324"/>
      <c r="E154" s="150"/>
    </row>
    <row r="155" spans="1:5" ht="16.5" hidden="1" thickBot="1" x14ac:dyDescent="0.4">
      <c r="A155" s="4" t="s">
        <v>5</v>
      </c>
      <c r="B155" s="133" t="s">
        <v>6</v>
      </c>
      <c r="C155" s="4" t="s">
        <v>7</v>
      </c>
      <c r="D155" s="192">
        <v>43851</v>
      </c>
      <c r="E155" s="193"/>
    </row>
    <row r="156" spans="1:5" ht="16" hidden="1" thickBot="1" x14ac:dyDescent="0.4">
      <c r="A156" s="4" t="s">
        <v>9</v>
      </c>
      <c r="B156" s="138" t="s">
        <v>159</v>
      </c>
      <c r="C156" s="4" t="s">
        <v>7</v>
      </c>
      <c r="D156" s="168"/>
      <c r="E156" s="139"/>
    </row>
    <row r="157" spans="1:5" ht="16" hidden="1" thickBot="1" x14ac:dyDescent="0.4">
      <c r="A157" s="4" t="s">
        <v>15</v>
      </c>
      <c r="B157" s="133" t="s">
        <v>141</v>
      </c>
      <c r="C157" s="4" t="s">
        <v>142</v>
      </c>
      <c r="D157" s="138">
        <v>2.67</v>
      </c>
      <c r="E157" s="139"/>
    </row>
    <row r="158" spans="1:5" ht="16.5" hidden="1" thickBot="1" x14ac:dyDescent="0.4">
      <c r="A158" s="4" t="s">
        <v>18</v>
      </c>
      <c r="B158" s="133" t="s">
        <v>143</v>
      </c>
      <c r="C158" s="4" t="s">
        <v>144</v>
      </c>
      <c r="D158" s="191">
        <v>430576.58880000003</v>
      </c>
      <c r="E158" s="181"/>
    </row>
    <row r="159" spans="1:5" ht="16" hidden="1" thickBot="1" x14ac:dyDescent="0.4">
      <c r="A159" s="4" t="s">
        <v>23</v>
      </c>
      <c r="B159" s="133" t="s">
        <v>346</v>
      </c>
      <c r="C159" s="4" t="s">
        <v>7</v>
      </c>
      <c r="D159" s="138"/>
      <c r="E159" s="139"/>
    </row>
    <row r="160" spans="1:5" ht="16" hidden="1" thickBot="1" x14ac:dyDescent="0.4">
      <c r="A160" s="4" t="s">
        <v>26</v>
      </c>
      <c r="B160" s="133" t="s">
        <v>150</v>
      </c>
      <c r="C160" s="4" t="s">
        <v>7</v>
      </c>
      <c r="D160" s="138" t="s">
        <v>153</v>
      </c>
      <c r="E160" s="139"/>
    </row>
    <row r="161" spans="1:5" ht="16" hidden="1" thickBot="1" x14ac:dyDescent="0.4">
      <c r="A161" s="194"/>
      <c r="B161" s="195"/>
      <c r="C161" s="195"/>
      <c r="D161" s="195"/>
    </row>
    <row r="162" spans="1:5" ht="16" hidden="1" thickBot="1" x14ac:dyDescent="0.4">
      <c r="A162" s="189"/>
      <c r="B162" s="190"/>
      <c r="C162" s="190"/>
      <c r="D162" s="190"/>
    </row>
    <row r="163" spans="1:5" ht="16" hidden="1" thickBot="1" x14ac:dyDescent="0.4">
      <c r="A163" s="194"/>
      <c r="B163" s="195"/>
      <c r="C163" s="195"/>
      <c r="D163" s="195"/>
    </row>
    <row r="164" spans="1:5" x14ac:dyDescent="0.35">
      <c r="A164" s="177" t="s">
        <v>0</v>
      </c>
      <c r="B164" s="332" t="s">
        <v>2</v>
      </c>
      <c r="C164" s="332" t="s">
        <v>3</v>
      </c>
      <c r="D164" s="330" t="s">
        <v>4</v>
      </c>
      <c r="E164" s="150"/>
    </row>
    <row r="165" spans="1:5" x14ac:dyDescent="0.35">
      <c r="A165" s="178" t="s">
        <v>1</v>
      </c>
      <c r="B165" s="333"/>
      <c r="C165" s="333"/>
      <c r="D165" s="331"/>
      <c r="E165" s="150"/>
    </row>
    <row r="166" spans="1:5" ht="77.5" customHeight="1" x14ac:dyDescent="0.35">
      <c r="A166" s="179">
        <v>1</v>
      </c>
      <c r="B166" s="138" t="s">
        <v>515</v>
      </c>
      <c r="C166" s="4" t="s">
        <v>419</v>
      </c>
      <c r="D166" s="106">
        <v>0.05</v>
      </c>
      <c r="E166" s="139"/>
    </row>
    <row r="167" spans="1:5" ht="16" x14ac:dyDescent="0.35">
      <c r="A167" s="179">
        <v>2</v>
      </c>
      <c r="B167" s="133" t="s">
        <v>143</v>
      </c>
      <c r="C167" s="4" t="s">
        <v>144</v>
      </c>
      <c r="D167" s="99">
        <f>'[1]МКД К.Беляева 40 Б'!$G$26</f>
        <v>8063.05</v>
      </c>
      <c r="E167" s="181"/>
    </row>
    <row r="168" spans="1:5" x14ac:dyDescent="0.35">
      <c r="A168" s="179">
        <v>3</v>
      </c>
      <c r="B168" s="133" t="s">
        <v>346</v>
      </c>
      <c r="C168" s="4" t="s">
        <v>7</v>
      </c>
      <c r="D168" s="182" t="s">
        <v>516</v>
      </c>
      <c r="E168" s="139"/>
    </row>
    <row r="169" spans="1:5" ht="16" thickBot="1" x14ac:dyDescent="0.4">
      <c r="A169" s="183">
        <v>4</v>
      </c>
      <c r="B169" s="184" t="s">
        <v>150</v>
      </c>
      <c r="C169" s="185" t="s">
        <v>7</v>
      </c>
      <c r="D169" s="186" t="s">
        <v>367</v>
      </c>
      <c r="E169" s="139"/>
    </row>
    <row r="170" spans="1:5" x14ac:dyDescent="0.35">
      <c r="A170" s="177" t="s">
        <v>0</v>
      </c>
      <c r="B170" s="332" t="s">
        <v>2</v>
      </c>
      <c r="C170" s="332" t="s">
        <v>3</v>
      </c>
      <c r="D170" s="330" t="s">
        <v>4</v>
      </c>
      <c r="E170" s="150"/>
    </row>
    <row r="171" spans="1:5" x14ac:dyDescent="0.35">
      <c r="A171" s="178" t="s">
        <v>1</v>
      </c>
      <c r="B171" s="333"/>
      <c r="C171" s="333"/>
      <c r="D171" s="331"/>
      <c r="E171" s="150"/>
    </row>
    <row r="172" spans="1:5" ht="38" customHeight="1" x14ac:dyDescent="0.35">
      <c r="A172" s="179">
        <v>1</v>
      </c>
      <c r="B172" s="138" t="s">
        <v>504</v>
      </c>
      <c r="C172" s="4" t="s">
        <v>419</v>
      </c>
      <c r="D172" s="106">
        <v>4.47</v>
      </c>
      <c r="E172" s="139"/>
    </row>
    <row r="173" spans="1:5" ht="24" customHeight="1" x14ac:dyDescent="0.35">
      <c r="A173" s="179">
        <v>2</v>
      </c>
      <c r="B173" s="138" t="s">
        <v>632</v>
      </c>
      <c r="C173" s="271" t="s">
        <v>144</v>
      </c>
      <c r="D173" s="411">
        <v>725043.02572602732</v>
      </c>
      <c r="E173" s="139"/>
    </row>
    <row r="174" spans="1:5" ht="16" x14ac:dyDescent="0.35">
      <c r="A174" s="179">
        <v>3</v>
      </c>
      <c r="B174" s="138" t="s">
        <v>633</v>
      </c>
      <c r="C174" s="271" t="s">
        <v>144</v>
      </c>
      <c r="D174" s="106">
        <f>'[24]К. Беляева 40Б'!$D$69</f>
        <v>879118.61999999988</v>
      </c>
      <c r="E174" s="181"/>
    </row>
    <row r="175" spans="1:5" x14ac:dyDescent="0.35">
      <c r="A175" s="179">
        <v>4</v>
      </c>
      <c r="B175" s="133" t="s">
        <v>346</v>
      </c>
      <c r="C175" s="4" t="s">
        <v>7</v>
      </c>
      <c r="D175" s="182" t="s">
        <v>508</v>
      </c>
      <c r="E175" s="139"/>
    </row>
    <row r="176" spans="1:5" ht="16" thickBot="1" x14ac:dyDescent="0.4">
      <c r="A176" s="183">
        <v>5</v>
      </c>
      <c r="B176" s="184" t="s">
        <v>150</v>
      </c>
      <c r="C176" s="185" t="s">
        <v>7</v>
      </c>
      <c r="D176" s="186" t="s">
        <v>367</v>
      </c>
      <c r="E176" s="139"/>
    </row>
    <row r="177" spans="1:5" x14ac:dyDescent="0.35">
      <c r="A177" s="177" t="s">
        <v>0</v>
      </c>
      <c r="B177" s="332" t="s">
        <v>2</v>
      </c>
      <c r="C177" s="332" t="s">
        <v>3</v>
      </c>
      <c r="D177" s="330" t="s">
        <v>4</v>
      </c>
      <c r="E177" s="150"/>
    </row>
    <row r="178" spans="1:5" x14ac:dyDescent="0.35">
      <c r="A178" s="178" t="s">
        <v>1</v>
      </c>
      <c r="B178" s="333"/>
      <c r="C178" s="333"/>
      <c r="D178" s="331"/>
      <c r="E178" s="150"/>
    </row>
    <row r="179" spans="1:5" ht="41" customHeight="1" x14ac:dyDescent="0.35">
      <c r="A179" s="179">
        <v>1</v>
      </c>
      <c r="B179" s="138" t="s">
        <v>354</v>
      </c>
      <c r="C179" s="4" t="s">
        <v>7</v>
      </c>
      <c r="D179" s="106">
        <v>5.57</v>
      </c>
      <c r="E179" s="139"/>
    </row>
    <row r="180" spans="1:5" ht="16" x14ac:dyDescent="0.35">
      <c r="A180" s="179">
        <v>2</v>
      </c>
      <c r="B180" s="133" t="s">
        <v>143</v>
      </c>
      <c r="C180" s="4" t="s">
        <v>144</v>
      </c>
      <c r="D180" s="196">
        <f>КБ40В!D192</f>
        <v>845372.26799999992</v>
      </c>
      <c r="E180" s="181"/>
    </row>
    <row r="181" spans="1:5" ht="39" x14ac:dyDescent="0.35">
      <c r="A181" s="179">
        <v>3</v>
      </c>
      <c r="B181" s="133" t="s">
        <v>346</v>
      </c>
      <c r="C181" s="4" t="s">
        <v>7</v>
      </c>
      <c r="D181" s="182" t="s">
        <v>541</v>
      </c>
      <c r="E181" s="139"/>
    </row>
    <row r="182" spans="1:5" ht="16" thickBot="1" x14ac:dyDescent="0.4">
      <c r="A182" s="183">
        <v>4</v>
      </c>
      <c r="B182" s="184" t="s">
        <v>150</v>
      </c>
      <c r="C182" s="185" t="s">
        <v>7</v>
      </c>
      <c r="D182" s="186" t="s">
        <v>158</v>
      </c>
      <c r="E182" s="139"/>
    </row>
    <row r="183" spans="1:5" x14ac:dyDescent="0.35">
      <c r="A183" s="177" t="s">
        <v>0</v>
      </c>
      <c r="B183" s="332" t="s">
        <v>2</v>
      </c>
      <c r="C183" s="332" t="s">
        <v>3</v>
      </c>
      <c r="D183" s="330" t="s">
        <v>4</v>
      </c>
      <c r="E183" s="150"/>
    </row>
    <row r="184" spans="1:5" x14ac:dyDescent="0.35">
      <c r="A184" s="178" t="s">
        <v>1</v>
      </c>
      <c r="B184" s="333"/>
      <c r="C184" s="333"/>
      <c r="D184" s="331"/>
      <c r="E184" s="150"/>
    </row>
    <row r="185" spans="1:5" ht="19.5" customHeight="1" x14ac:dyDescent="0.35">
      <c r="A185" s="179">
        <v>1</v>
      </c>
      <c r="B185" s="138" t="s">
        <v>363</v>
      </c>
      <c r="C185" s="4" t="s">
        <v>7</v>
      </c>
      <c r="D185" s="106">
        <v>12.26</v>
      </c>
      <c r="E185" s="139"/>
    </row>
    <row r="186" spans="1:5" ht="16" x14ac:dyDescent="0.35">
      <c r="A186" s="179">
        <v>2</v>
      </c>
      <c r="B186" s="133" t="s">
        <v>143</v>
      </c>
      <c r="C186" s="4" t="s">
        <v>144</v>
      </c>
      <c r="D186" s="196">
        <f>R185</f>
        <v>0</v>
      </c>
      <c r="E186" s="181"/>
    </row>
    <row r="187" spans="1:5" ht="26" x14ac:dyDescent="0.35">
      <c r="A187" s="179">
        <v>3</v>
      </c>
      <c r="B187" s="133" t="s">
        <v>346</v>
      </c>
      <c r="C187" s="4" t="s">
        <v>7</v>
      </c>
      <c r="D187" s="182" t="s">
        <v>517</v>
      </c>
      <c r="E187" s="139"/>
    </row>
    <row r="188" spans="1:5" ht="16" thickBot="1" x14ac:dyDescent="0.4">
      <c r="A188" s="183">
        <v>4</v>
      </c>
      <c r="B188" s="184" t="s">
        <v>150</v>
      </c>
      <c r="C188" s="185" t="s">
        <v>7</v>
      </c>
      <c r="D188" s="186" t="s">
        <v>158</v>
      </c>
      <c r="E188" s="139"/>
    </row>
    <row r="189" spans="1:5" x14ac:dyDescent="0.35">
      <c r="A189" s="177" t="s">
        <v>0</v>
      </c>
      <c r="B189" s="332" t="s">
        <v>2</v>
      </c>
      <c r="C189" s="332" t="s">
        <v>3</v>
      </c>
      <c r="D189" s="330" t="s">
        <v>4</v>
      </c>
      <c r="E189" s="150"/>
    </row>
    <row r="190" spans="1:5" x14ac:dyDescent="0.35">
      <c r="A190" s="178" t="s">
        <v>1</v>
      </c>
      <c r="B190" s="333"/>
      <c r="C190" s="333"/>
      <c r="D190" s="331"/>
      <c r="E190" s="150"/>
    </row>
    <row r="191" spans="1:5" ht="38" customHeight="1" x14ac:dyDescent="0.35">
      <c r="A191" s="179">
        <v>1</v>
      </c>
      <c r="B191" s="138" t="str">
        <f>[2]Лист_1!$N$7</f>
        <v>Доп.усл.по оформл.платеж.док-в на опл. взнос. на кап.ремонт</v>
      </c>
      <c r="C191" s="4" t="s">
        <v>418</v>
      </c>
      <c r="D191" s="106">
        <v>6</v>
      </c>
      <c r="E191" s="139"/>
    </row>
    <row r="192" spans="1:5" ht="16" x14ac:dyDescent="0.35">
      <c r="A192" s="179">
        <v>2</v>
      </c>
      <c r="B192" s="133" t="s">
        <v>143</v>
      </c>
      <c r="C192" s="4" t="s">
        <v>144</v>
      </c>
      <c r="D192" s="196">
        <f>[3]Лист_1!$N$204</f>
        <v>7136.87</v>
      </c>
      <c r="E192" s="181"/>
    </row>
    <row r="193" spans="1:5" x14ac:dyDescent="0.35">
      <c r="A193" s="179">
        <v>3</v>
      </c>
      <c r="B193" s="133" t="s">
        <v>346</v>
      </c>
      <c r="C193" s="4" t="s">
        <v>7</v>
      </c>
      <c r="D193" s="182" t="s">
        <v>364</v>
      </c>
      <c r="E193" s="139"/>
    </row>
    <row r="194" spans="1:5" ht="16" thickBot="1" x14ac:dyDescent="0.4">
      <c r="A194" s="183">
        <v>4</v>
      </c>
      <c r="B194" s="184" t="s">
        <v>150</v>
      </c>
      <c r="C194" s="185" t="s">
        <v>7</v>
      </c>
      <c r="D194" s="186" t="s">
        <v>158</v>
      </c>
      <c r="E194" s="139"/>
    </row>
    <row r="195" spans="1:5" x14ac:dyDescent="0.35">
      <c r="A195" s="177" t="s">
        <v>0</v>
      </c>
      <c r="B195" s="332" t="s">
        <v>2</v>
      </c>
      <c r="C195" s="332" t="s">
        <v>3</v>
      </c>
      <c r="D195" s="330" t="s">
        <v>4</v>
      </c>
      <c r="E195" s="150"/>
    </row>
    <row r="196" spans="1:5" x14ac:dyDescent="0.35">
      <c r="A196" s="178" t="s">
        <v>1</v>
      </c>
      <c r="B196" s="333"/>
      <c r="C196" s="333"/>
      <c r="D196" s="331"/>
      <c r="E196" s="150"/>
    </row>
    <row r="197" spans="1:5" ht="38" customHeight="1" x14ac:dyDescent="0.35">
      <c r="A197" s="179">
        <v>1</v>
      </c>
      <c r="B197" s="138" t="str">
        <f>[2]Лист_1!$U$7</f>
        <v>Сод. тер. транспорта</v>
      </c>
      <c r="C197" s="4" t="s">
        <v>419</v>
      </c>
      <c r="D197" s="106">
        <v>900</v>
      </c>
      <c r="E197" s="139"/>
    </row>
    <row r="198" spans="1:5" ht="16" x14ac:dyDescent="0.35">
      <c r="A198" s="179">
        <v>2</v>
      </c>
      <c r="B198" s="133" t="s">
        <v>143</v>
      </c>
      <c r="C198" s="4" t="s">
        <v>144</v>
      </c>
      <c r="D198" s="196">
        <f>[3]Лист_1!$T$204</f>
        <v>563182.68999999994</v>
      </c>
      <c r="E198" s="181"/>
    </row>
    <row r="199" spans="1:5" ht="39" x14ac:dyDescent="0.35">
      <c r="A199" s="179">
        <v>3</v>
      </c>
      <c r="B199" s="133" t="s">
        <v>346</v>
      </c>
      <c r="C199" s="4" t="s">
        <v>7</v>
      </c>
      <c r="D199" s="182" t="s">
        <v>542</v>
      </c>
      <c r="E199" s="139"/>
    </row>
    <row r="200" spans="1:5" ht="16" thickBot="1" x14ac:dyDescent="0.4">
      <c r="A200" s="183">
        <v>4</v>
      </c>
      <c r="B200" s="184" t="s">
        <v>150</v>
      </c>
      <c r="C200" s="185" t="s">
        <v>7</v>
      </c>
      <c r="D200" s="186" t="s">
        <v>367</v>
      </c>
      <c r="E200" s="139"/>
    </row>
    <row r="201" spans="1:5" x14ac:dyDescent="0.35">
      <c r="A201" s="177" t="s">
        <v>0</v>
      </c>
      <c r="B201" s="332" t="s">
        <v>2</v>
      </c>
      <c r="C201" s="332" t="s">
        <v>3</v>
      </c>
      <c r="D201" s="330" t="s">
        <v>4</v>
      </c>
      <c r="E201" s="150"/>
    </row>
    <row r="202" spans="1:5" x14ac:dyDescent="0.35">
      <c r="A202" s="178" t="s">
        <v>1</v>
      </c>
      <c r="B202" s="333"/>
      <c r="C202" s="333"/>
      <c r="D202" s="331"/>
      <c r="E202" s="150"/>
    </row>
    <row r="203" spans="1:5" ht="16" hidden="1" x14ac:dyDescent="0.35">
      <c r="A203" s="179" t="s">
        <v>5</v>
      </c>
      <c r="B203" s="133" t="s">
        <v>6</v>
      </c>
      <c r="C203" s="4" t="s">
        <v>7</v>
      </c>
      <c r="D203" s="197">
        <v>43851</v>
      </c>
      <c r="E203" s="193"/>
    </row>
    <row r="204" spans="1:5" ht="26" x14ac:dyDescent="0.35">
      <c r="A204" s="179">
        <v>1</v>
      </c>
      <c r="B204" s="133" t="s">
        <v>151</v>
      </c>
      <c r="C204" s="4" t="s">
        <v>7</v>
      </c>
      <c r="D204" s="182" t="s">
        <v>160</v>
      </c>
      <c r="E204" s="139"/>
    </row>
    <row r="205" spans="1:5" x14ac:dyDescent="0.35">
      <c r="A205" s="179">
        <v>2</v>
      </c>
      <c r="B205" s="133" t="s">
        <v>157</v>
      </c>
      <c r="C205" s="4" t="s">
        <v>7</v>
      </c>
      <c r="D205" s="182" t="s">
        <v>161</v>
      </c>
      <c r="E205" s="139"/>
    </row>
    <row r="206" spans="1:5" x14ac:dyDescent="0.35">
      <c r="A206" s="179">
        <v>3</v>
      </c>
      <c r="B206" s="133" t="s">
        <v>353</v>
      </c>
      <c r="C206" s="198"/>
      <c r="D206" s="182"/>
      <c r="E206" s="139"/>
    </row>
    <row r="207" spans="1:5" ht="16" x14ac:dyDescent="0.35">
      <c r="A207" s="179" t="s">
        <v>222</v>
      </c>
      <c r="B207" s="133" t="s">
        <v>163</v>
      </c>
      <c r="C207" s="4" t="s">
        <v>521</v>
      </c>
      <c r="D207" s="196">
        <v>0.66</v>
      </c>
      <c r="E207" s="181"/>
    </row>
    <row r="208" spans="1:5" ht="16" x14ac:dyDescent="0.35">
      <c r="A208" s="179" t="s">
        <v>223</v>
      </c>
      <c r="B208" s="133" t="s">
        <v>165</v>
      </c>
      <c r="C208" s="4" t="s">
        <v>522</v>
      </c>
      <c r="D208" s="196">
        <v>0.14899999999999999</v>
      </c>
      <c r="E208" s="181"/>
    </row>
    <row r="209" spans="1:15" ht="16" x14ac:dyDescent="0.35">
      <c r="A209" s="179" t="s">
        <v>225</v>
      </c>
      <c r="B209" s="133" t="s">
        <v>167</v>
      </c>
      <c r="C209" s="4" t="s">
        <v>523</v>
      </c>
      <c r="D209" s="196">
        <f>'[4]СОИ с 01.07.2025г'!$M$35</f>
        <v>5.52182490426702</v>
      </c>
      <c r="E209" s="181"/>
    </row>
    <row r="210" spans="1:15" ht="16" x14ac:dyDescent="0.35">
      <c r="A210" s="179" t="s">
        <v>226</v>
      </c>
      <c r="B210" s="133" t="s">
        <v>169</v>
      </c>
      <c r="C210" s="4" t="s">
        <v>524</v>
      </c>
      <c r="D210" s="196">
        <v>0.26200000000000001</v>
      </c>
      <c r="E210" s="181"/>
    </row>
    <row r="211" spans="1:15" x14ac:dyDescent="0.35">
      <c r="A211" s="179">
        <v>4</v>
      </c>
      <c r="B211" s="133" t="s">
        <v>148</v>
      </c>
      <c r="C211" s="4"/>
      <c r="D211" s="182"/>
      <c r="E211" s="139"/>
    </row>
    <row r="212" spans="1:15" ht="16" x14ac:dyDescent="0.35">
      <c r="A212" s="179" t="s">
        <v>162</v>
      </c>
      <c r="B212" s="133" t="s">
        <v>163</v>
      </c>
      <c r="C212" s="4" t="s">
        <v>142</v>
      </c>
      <c r="D212" s="134">
        <f>[3]Лист_1!$J$204+[3]Лист_1!$K$204</f>
        <v>100289.25</v>
      </c>
      <c r="E212" s="181"/>
      <c r="O212" s="199"/>
    </row>
    <row r="213" spans="1:15" ht="16" x14ac:dyDescent="0.35">
      <c r="A213" s="179" t="s">
        <v>164</v>
      </c>
      <c r="B213" s="133" t="s">
        <v>165</v>
      </c>
      <c r="C213" s="4" t="s">
        <v>142</v>
      </c>
      <c r="D213" s="134">
        <f>[3]Лист_1!$X$204</f>
        <v>22537.05</v>
      </c>
      <c r="E213" s="181"/>
    </row>
    <row r="214" spans="1:15" ht="16" x14ac:dyDescent="0.35">
      <c r="A214" s="179" t="s">
        <v>166</v>
      </c>
      <c r="B214" s="133" t="s">
        <v>167</v>
      </c>
      <c r="C214" s="4" t="s">
        <v>142</v>
      </c>
      <c r="D214" s="134">
        <f>[3]Лист_1!$Y$204</f>
        <v>855813.39</v>
      </c>
      <c r="E214" s="181"/>
      <c r="O214" s="199"/>
    </row>
    <row r="215" spans="1:15" ht="16" x14ac:dyDescent="0.35">
      <c r="A215" s="179" t="s">
        <v>168</v>
      </c>
      <c r="B215" s="133" t="s">
        <v>169</v>
      </c>
      <c r="C215" s="4" t="s">
        <v>142</v>
      </c>
      <c r="D215" s="134">
        <f>[3]Лист_1!$G$204</f>
        <v>43163.99</v>
      </c>
      <c r="E215" s="181"/>
    </row>
    <row r="216" spans="1:15" ht="25" customHeight="1" x14ac:dyDescent="0.35">
      <c r="A216" s="179">
        <v>5</v>
      </c>
      <c r="B216" s="133" t="s">
        <v>604</v>
      </c>
      <c r="C216" s="4" t="s">
        <v>142</v>
      </c>
      <c r="D216" s="134">
        <f>'[5]проверка 24 год'!$AU$38*-1</f>
        <v>484436.03</v>
      </c>
      <c r="E216" s="181"/>
    </row>
    <row r="217" spans="1:15" ht="16" x14ac:dyDescent="0.35">
      <c r="A217" s="179" t="s">
        <v>170</v>
      </c>
      <c r="B217" s="133" t="s">
        <v>417</v>
      </c>
      <c r="C217" s="4" t="str">
        <f>C216</f>
        <v>руб.</v>
      </c>
      <c r="D217" s="134">
        <f>'[5]проверка 24 год'!$AU$37*-1</f>
        <v>-559783.29</v>
      </c>
      <c r="E217" s="181"/>
      <c r="O217" s="199"/>
    </row>
    <row r="218" spans="1:15" ht="29.5" customHeight="1" x14ac:dyDescent="0.35">
      <c r="A218" s="179" t="s">
        <v>171</v>
      </c>
      <c r="B218" s="133" t="s">
        <v>605</v>
      </c>
      <c r="C218" s="4" t="str">
        <f>C217</f>
        <v>руб.</v>
      </c>
      <c r="D218" s="134">
        <f>'[5]проверка 24 год'!$AU$40</f>
        <v>-511677.80999999982</v>
      </c>
      <c r="E218" s="181"/>
    </row>
    <row r="219" spans="1:15" x14ac:dyDescent="0.35">
      <c r="A219" s="179" t="s">
        <v>21</v>
      </c>
      <c r="B219" s="133" t="s">
        <v>145</v>
      </c>
      <c r="C219" s="4" t="s">
        <v>7</v>
      </c>
      <c r="D219" s="200" t="s">
        <v>526</v>
      </c>
      <c r="E219" s="175"/>
    </row>
    <row r="220" spans="1:15" ht="54.5" customHeight="1" thickBot="1" x14ac:dyDescent="0.4">
      <c r="A220" s="183" t="s">
        <v>23</v>
      </c>
      <c r="B220" s="184" t="s">
        <v>146</v>
      </c>
      <c r="C220" s="185" t="s">
        <v>7</v>
      </c>
      <c r="D220" s="186" t="s">
        <v>352</v>
      </c>
      <c r="E220" s="139"/>
    </row>
    <row r="221" spans="1:15" x14ac:dyDescent="0.35">
      <c r="A221" s="348" t="s">
        <v>355</v>
      </c>
      <c r="B221" s="348"/>
      <c r="C221" s="348"/>
      <c r="D221" s="348"/>
    </row>
    <row r="222" spans="1:15" x14ac:dyDescent="0.35">
      <c r="A222" s="170" t="s">
        <v>0</v>
      </c>
      <c r="B222" s="333" t="s">
        <v>2</v>
      </c>
      <c r="C222" s="333" t="s">
        <v>3</v>
      </c>
      <c r="D222" s="324" t="s">
        <v>4</v>
      </c>
      <c r="E222" s="150"/>
    </row>
    <row r="223" spans="1:15" x14ac:dyDescent="0.35">
      <c r="A223" s="143" t="s">
        <v>1</v>
      </c>
      <c r="B223" s="333"/>
      <c r="C223" s="333"/>
      <c r="D223" s="324"/>
      <c r="E223" s="150"/>
    </row>
    <row r="224" spans="1:15" x14ac:dyDescent="0.35">
      <c r="A224" s="4" t="s">
        <v>9</v>
      </c>
      <c r="B224" s="133" t="s">
        <v>174</v>
      </c>
      <c r="C224" s="4" t="s">
        <v>7</v>
      </c>
      <c r="D224" s="138" t="s">
        <v>175</v>
      </c>
      <c r="E224" s="139"/>
    </row>
    <row r="225" spans="1:5" x14ac:dyDescent="0.35">
      <c r="A225" s="4" t="s">
        <v>12</v>
      </c>
      <c r="B225" s="133" t="s">
        <v>107</v>
      </c>
      <c r="C225" s="4" t="s">
        <v>7</v>
      </c>
      <c r="D225" s="138" t="s">
        <v>116</v>
      </c>
      <c r="E225" s="139"/>
    </row>
    <row r="226" spans="1:5" x14ac:dyDescent="0.35">
      <c r="A226" s="349" t="s">
        <v>15</v>
      </c>
      <c r="B226" s="133" t="s">
        <v>176</v>
      </c>
      <c r="C226" s="349" t="s">
        <v>142</v>
      </c>
      <c r="D226" s="138" t="s">
        <v>527</v>
      </c>
      <c r="E226" s="139"/>
    </row>
    <row r="227" spans="1:5" hidden="1" x14ac:dyDescent="0.35">
      <c r="A227" s="349"/>
      <c r="B227" s="133"/>
      <c r="C227" s="349"/>
      <c r="D227" s="138">
        <v>33.03</v>
      </c>
      <c r="E227" s="139"/>
    </row>
    <row r="228" spans="1:5" hidden="1" x14ac:dyDescent="0.35">
      <c r="A228" s="349"/>
      <c r="B228" s="133"/>
      <c r="C228" s="349"/>
      <c r="D228" s="138"/>
      <c r="E228" s="139"/>
    </row>
    <row r="229" spans="1:5" hidden="1" x14ac:dyDescent="0.35">
      <c r="A229" s="349"/>
      <c r="B229" s="202"/>
      <c r="C229" s="349"/>
      <c r="D229" s="203"/>
      <c r="E229" s="204"/>
    </row>
    <row r="230" spans="1:5" x14ac:dyDescent="0.35">
      <c r="A230" s="4" t="s">
        <v>18</v>
      </c>
      <c r="B230" s="133" t="s">
        <v>177</v>
      </c>
      <c r="C230" s="4" t="s">
        <v>7</v>
      </c>
      <c r="D230" s="138" t="s">
        <v>178</v>
      </c>
      <c r="E230" s="139"/>
    </row>
    <row r="231" spans="1:5" ht="39" x14ac:dyDescent="0.35">
      <c r="A231" s="4" t="s">
        <v>21</v>
      </c>
      <c r="B231" s="133" t="s">
        <v>179</v>
      </c>
      <c r="C231" s="4" t="s">
        <v>7</v>
      </c>
      <c r="D231" s="138" t="s">
        <v>530</v>
      </c>
      <c r="E231" s="139"/>
    </row>
    <row r="232" spans="1:5" x14ac:dyDescent="0.35">
      <c r="A232" s="4" t="s">
        <v>23</v>
      </c>
      <c r="B232" s="133" t="s">
        <v>180</v>
      </c>
      <c r="C232" s="4" t="s">
        <v>7</v>
      </c>
      <c r="D232" s="174" t="s">
        <v>526</v>
      </c>
      <c r="E232" s="139"/>
    </row>
    <row r="233" spans="1:5" x14ac:dyDescent="0.35">
      <c r="A233" s="4">
        <v>9</v>
      </c>
      <c r="B233" s="133" t="s">
        <v>184</v>
      </c>
      <c r="C233" s="4" t="s">
        <v>142</v>
      </c>
      <c r="D233" s="205">
        <f>[3]Лист_1!$W$204</f>
        <v>584208.57999999996</v>
      </c>
      <c r="E233" s="160"/>
    </row>
    <row r="234" spans="1:5" x14ac:dyDescent="0.35">
      <c r="A234" s="4">
        <v>10</v>
      </c>
      <c r="B234" s="133" t="s">
        <v>185</v>
      </c>
      <c r="C234" s="206" t="s">
        <v>142</v>
      </c>
      <c r="D234" s="207">
        <f>[3]Лист_1!$AU$204</f>
        <v>571263.81000000006</v>
      </c>
      <c r="E234" s="208"/>
    </row>
    <row r="235" spans="1:5" x14ac:dyDescent="0.35">
      <c r="A235" s="4">
        <v>11</v>
      </c>
      <c r="B235" s="133" t="s">
        <v>186</v>
      </c>
      <c r="C235" s="206" t="s">
        <v>142</v>
      </c>
      <c r="D235" s="207">
        <f>D233-D234</f>
        <v>12944.769999999902</v>
      </c>
      <c r="E235" s="208"/>
    </row>
    <row r="236" spans="1:5" x14ac:dyDescent="0.35">
      <c r="A236" s="4">
        <v>12</v>
      </c>
      <c r="B236" s="133" t="s">
        <v>187</v>
      </c>
      <c r="C236" s="206" t="s">
        <v>142</v>
      </c>
      <c r="D236" s="205">
        <f>D233</f>
        <v>584208.57999999996</v>
      </c>
      <c r="E236" s="209"/>
    </row>
    <row r="237" spans="1:5" x14ac:dyDescent="0.35">
      <c r="A237" s="4">
        <v>13</v>
      </c>
      <c r="B237" s="133" t="s">
        <v>188</v>
      </c>
      <c r="C237" s="206" t="s">
        <v>142</v>
      </c>
      <c r="D237" s="205">
        <f>D233</f>
        <v>584208.57999999996</v>
      </c>
      <c r="E237" s="209"/>
    </row>
    <row r="238" spans="1:5" x14ac:dyDescent="0.35">
      <c r="A238" s="170" t="s">
        <v>0</v>
      </c>
      <c r="B238" s="333" t="s">
        <v>2</v>
      </c>
      <c r="C238" s="333" t="s">
        <v>3</v>
      </c>
      <c r="D238" s="324" t="s">
        <v>4</v>
      </c>
      <c r="E238" s="150"/>
    </row>
    <row r="239" spans="1:5" x14ac:dyDescent="0.35">
      <c r="A239" s="143" t="s">
        <v>1</v>
      </c>
      <c r="B239" s="333"/>
      <c r="C239" s="333"/>
      <c r="D239" s="324"/>
      <c r="E239" s="150"/>
    </row>
    <row r="240" spans="1:5" x14ac:dyDescent="0.35">
      <c r="A240" s="4" t="s">
        <v>9</v>
      </c>
      <c r="B240" s="133" t="s">
        <v>189</v>
      </c>
      <c r="C240" s="4" t="s">
        <v>7</v>
      </c>
      <c r="D240" s="138" t="s">
        <v>169</v>
      </c>
      <c r="E240" s="139"/>
    </row>
    <row r="241" spans="1:5" x14ac:dyDescent="0.35">
      <c r="A241" s="4" t="s">
        <v>12</v>
      </c>
      <c r="B241" s="133" t="s">
        <v>107</v>
      </c>
      <c r="C241" s="4" t="s">
        <v>7</v>
      </c>
      <c r="D241" s="138" t="s">
        <v>116</v>
      </c>
      <c r="E241" s="139"/>
    </row>
    <row r="242" spans="1:5" x14ac:dyDescent="0.35">
      <c r="A242" s="4" t="s">
        <v>15</v>
      </c>
      <c r="B242" s="133" t="s">
        <v>190</v>
      </c>
      <c r="C242" s="4" t="s">
        <v>142</v>
      </c>
      <c r="D242" s="138" t="s">
        <v>528</v>
      </c>
      <c r="E242" s="139"/>
    </row>
    <row r="243" spans="1:5" x14ac:dyDescent="0.35">
      <c r="A243" s="4" t="s">
        <v>18</v>
      </c>
      <c r="B243" s="133" t="s">
        <v>177</v>
      </c>
      <c r="C243" s="4" t="s">
        <v>7</v>
      </c>
      <c r="D243" s="138" t="s">
        <v>178</v>
      </c>
      <c r="E243" s="139"/>
    </row>
    <row r="244" spans="1:5" ht="39" x14ac:dyDescent="0.35">
      <c r="A244" s="4" t="s">
        <v>21</v>
      </c>
      <c r="B244" s="133" t="s">
        <v>179</v>
      </c>
      <c r="C244" s="4" t="s">
        <v>7</v>
      </c>
      <c r="D244" s="138" t="s">
        <v>530</v>
      </c>
      <c r="E244" s="139"/>
    </row>
    <row r="245" spans="1:5" x14ac:dyDescent="0.35">
      <c r="A245" s="4" t="s">
        <v>23</v>
      </c>
      <c r="B245" s="133" t="s">
        <v>180</v>
      </c>
      <c r="C245" s="4" t="s">
        <v>7</v>
      </c>
      <c r="D245" s="174" t="s">
        <v>526</v>
      </c>
      <c r="E245" s="139"/>
    </row>
    <row r="246" spans="1:5" hidden="1" x14ac:dyDescent="0.35">
      <c r="A246" s="4" t="s">
        <v>26</v>
      </c>
      <c r="B246" s="133" t="s">
        <v>182</v>
      </c>
      <c r="C246" s="4" t="s">
        <v>183</v>
      </c>
      <c r="D246" s="210" t="s">
        <v>191</v>
      </c>
      <c r="E246" s="211"/>
    </row>
    <row r="247" spans="1:5" x14ac:dyDescent="0.35">
      <c r="A247" s="4">
        <v>9</v>
      </c>
      <c r="B247" s="133" t="s">
        <v>184</v>
      </c>
      <c r="C247" s="4" t="s">
        <v>142</v>
      </c>
      <c r="D247" s="207">
        <f>[3]Лист_1!$H$204</f>
        <v>670996.43999999994</v>
      </c>
      <c r="E247" s="208"/>
    </row>
    <row r="248" spans="1:5" x14ac:dyDescent="0.35">
      <c r="A248" s="4">
        <v>10</v>
      </c>
      <c r="B248" s="133" t="s">
        <v>185</v>
      </c>
      <c r="C248" s="206" t="s">
        <v>142</v>
      </c>
      <c r="D248" s="207">
        <f>[3]Лист_1!$AF$204</f>
        <v>644278.13</v>
      </c>
      <c r="E248" s="208"/>
    </row>
    <row r="249" spans="1:5" x14ac:dyDescent="0.35">
      <c r="A249" s="4">
        <v>11</v>
      </c>
      <c r="B249" s="133" t="s">
        <v>192</v>
      </c>
      <c r="C249" s="206" t="s">
        <v>142</v>
      </c>
      <c r="D249" s="207">
        <f>D247-D248</f>
        <v>26718.309999999939</v>
      </c>
      <c r="E249" s="208"/>
    </row>
    <row r="250" spans="1:5" x14ac:dyDescent="0.35">
      <c r="A250" s="4">
        <v>12</v>
      </c>
      <c r="B250" s="133" t="s">
        <v>187</v>
      </c>
      <c r="C250" s="206" t="s">
        <v>142</v>
      </c>
      <c r="D250" s="207">
        <f>D247</f>
        <v>670996.43999999994</v>
      </c>
      <c r="E250" s="208"/>
    </row>
    <row r="251" spans="1:5" x14ac:dyDescent="0.35">
      <c r="A251" s="4">
        <v>13</v>
      </c>
      <c r="B251" s="133" t="s">
        <v>188</v>
      </c>
      <c r="C251" s="206" t="s">
        <v>142</v>
      </c>
      <c r="D251" s="207">
        <f>D250</f>
        <v>670996.43999999994</v>
      </c>
      <c r="E251" s="208"/>
    </row>
    <row r="252" spans="1:5" x14ac:dyDescent="0.35">
      <c r="A252" s="170"/>
      <c r="B252" s="143"/>
      <c r="C252" s="143"/>
      <c r="D252" s="212"/>
      <c r="E252" s="213"/>
    </row>
    <row r="253" spans="1:5" x14ac:dyDescent="0.35">
      <c r="A253" s="170" t="s">
        <v>0</v>
      </c>
      <c r="B253" s="143" t="s">
        <v>2</v>
      </c>
      <c r="C253" s="143" t="s">
        <v>3</v>
      </c>
      <c r="D253" s="212" t="s">
        <v>4</v>
      </c>
      <c r="E253" s="213"/>
    </row>
    <row r="254" spans="1:5" x14ac:dyDescent="0.35">
      <c r="A254" s="143" t="s">
        <v>1</v>
      </c>
      <c r="B254" s="203"/>
      <c r="C254" s="203"/>
      <c r="D254" s="203"/>
      <c r="E254" s="204"/>
    </row>
    <row r="255" spans="1:5" x14ac:dyDescent="0.35">
      <c r="A255" s="4">
        <v>1</v>
      </c>
      <c r="B255" s="133" t="s">
        <v>357</v>
      </c>
      <c r="C255" s="214" t="s">
        <v>7</v>
      </c>
      <c r="D255" s="138" t="s">
        <v>360</v>
      </c>
      <c r="E255" s="139"/>
    </row>
    <row r="256" spans="1:5" x14ac:dyDescent="0.35">
      <c r="A256" s="4">
        <v>2</v>
      </c>
      <c r="B256" s="133" t="s">
        <v>107</v>
      </c>
      <c r="C256" s="214" t="s">
        <v>7</v>
      </c>
      <c r="D256" s="138" t="s">
        <v>183</v>
      </c>
      <c r="E256" s="139"/>
    </row>
    <row r="257" spans="1:5" ht="28" customHeight="1" x14ac:dyDescent="0.35">
      <c r="A257" s="4">
        <v>3</v>
      </c>
      <c r="B257" s="133" t="s">
        <v>358</v>
      </c>
      <c r="C257" s="214" t="s">
        <v>142</v>
      </c>
      <c r="D257" s="138" t="s">
        <v>529</v>
      </c>
      <c r="E257" s="139"/>
    </row>
    <row r="258" spans="1:5" ht="26" x14ac:dyDescent="0.35">
      <c r="A258" s="4">
        <v>4</v>
      </c>
      <c r="B258" s="133" t="s">
        <v>177</v>
      </c>
      <c r="C258" s="214" t="s">
        <v>7</v>
      </c>
      <c r="D258" s="138" t="s">
        <v>359</v>
      </c>
      <c r="E258" s="139"/>
    </row>
    <row r="259" spans="1:5" ht="39" x14ac:dyDescent="0.35">
      <c r="A259" s="4">
        <v>5</v>
      </c>
      <c r="B259" s="133" t="s">
        <v>179</v>
      </c>
      <c r="C259" s="214" t="s">
        <v>7</v>
      </c>
      <c r="D259" s="138" t="s">
        <v>530</v>
      </c>
      <c r="E259" s="139"/>
    </row>
    <row r="260" spans="1:5" x14ac:dyDescent="0.35">
      <c r="A260" s="4">
        <v>6</v>
      </c>
      <c r="B260" s="133" t="s">
        <v>180</v>
      </c>
      <c r="C260" s="214" t="s">
        <v>7</v>
      </c>
      <c r="D260" s="174" t="s">
        <v>526</v>
      </c>
      <c r="E260" s="139"/>
    </row>
    <row r="261" spans="1:5" x14ac:dyDescent="0.35">
      <c r="A261" s="4">
        <v>7</v>
      </c>
      <c r="B261" s="133" t="s">
        <v>184</v>
      </c>
      <c r="C261" s="206" t="s">
        <v>142</v>
      </c>
      <c r="D261" s="207">
        <f>[3]Лист_1!$R$204</f>
        <v>1189239.99</v>
      </c>
      <c r="E261" s="211"/>
    </row>
    <row r="262" spans="1:5" x14ac:dyDescent="0.35">
      <c r="A262" s="4">
        <v>8</v>
      </c>
      <c r="B262" s="133" t="s">
        <v>185</v>
      </c>
      <c r="C262" s="206" t="s">
        <v>142</v>
      </c>
      <c r="D262" s="207">
        <f>D261</f>
        <v>1189239.99</v>
      </c>
      <c r="E262" s="208"/>
    </row>
    <row r="263" spans="1:5" x14ac:dyDescent="0.35">
      <c r="A263" s="4">
        <v>9</v>
      </c>
      <c r="B263" s="133" t="s">
        <v>192</v>
      </c>
      <c r="C263" s="206" t="s">
        <v>142</v>
      </c>
      <c r="D263" s="207">
        <f>D261-D262</f>
        <v>0</v>
      </c>
      <c r="E263" s="208"/>
    </row>
    <row r="264" spans="1:5" x14ac:dyDescent="0.35">
      <c r="A264" s="4">
        <v>10</v>
      </c>
      <c r="B264" s="133" t="s">
        <v>187</v>
      </c>
      <c r="C264" s="206" t="s">
        <v>142</v>
      </c>
      <c r="D264" s="207">
        <f>D261</f>
        <v>1189239.99</v>
      </c>
      <c r="E264" s="208"/>
    </row>
    <row r="265" spans="1:5" x14ac:dyDescent="0.35">
      <c r="A265" s="4">
        <v>11</v>
      </c>
      <c r="B265" s="133" t="s">
        <v>188</v>
      </c>
      <c r="C265" s="206" t="s">
        <v>142</v>
      </c>
      <c r="D265" s="207">
        <f>D264</f>
        <v>1189239.99</v>
      </c>
      <c r="E265" s="208"/>
    </row>
    <row r="266" spans="1:5" hidden="1" x14ac:dyDescent="0.35">
      <c r="A266" s="167"/>
      <c r="B266" s="168"/>
      <c r="C266" s="168"/>
      <c r="D266" s="168"/>
    </row>
    <row r="267" spans="1:5" x14ac:dyDescent="0.35">
      <c r="A267" s="170" t="s">
        <v>0</v>
      </c>
      <c r="B267" s="333" t="s">
        <v>2</v>
      </c>
      <c r="C267" s="333" t="s">
        <v>3</v>
      </c>
      <c r="D267" s="324" t="s">
        <v>4</v>
      </c>
      <c r="E267" s="150"/>
    </row>
    <row r="268" spans="1:5" x14ac:dyDescent="0.35">
      <c r="A268" s="143" t="s">
        <v>1</v>
      </c>
      <c r="B268" s="333"/>
      <c r="C268" s="333"/>
      <c r="D268" s="324"/>
      <c r="E268" s="150"/>
    </row>
    <row r="269" spans="1:5" x14ac:dyDescent="0.35">
      <c r="A269" s="4">
        <v>1</v>
      </c>
      <c r="B269" s="133" t="s">
        <v>193</v>
      </c>
      <c r="C269" s="4" t="s">
        <v>7</v>
      </c>
      <c r="D269" s="138" t="s">
        <v>194</v>
      </c>
      <c r="E269" s="139"/>
    </row>
    <row r="270" spans="1:5" x14ac:dyDescent="0.35">
      <c r="A270" s="4">
        <v>2</v>
      </c>
      <c r="B270" s="133" t="s">
        <v>107</v>
      </c>
      <c r="C270" s="4" t="s">
        <v>7</v>
      </c>
      <c r="D270" s="138" t="s">
        <v>195</v>
      </c>
      <c r="E270" s="139"/>
    </row>
    <row r="271" spans="1:5" x14ac:dyDescent="0.35">
      <c r="A271" s="349">
        <v>3</v>
      </c>
      <c r="B271" s="133" t="s">
        <v>196</v>
      </c>
      <c r="C271" s="349" t="s">
        <v>142</v>
      </c>
      <c r="D271" s="138"/>
      <c r="E271" s="139"/>
    </row>
    <row r="272" spans="1:5" x14ac:dyDescent="0.35">
      <c r="A272" s="349"/>
      <c r="B272" s="133"/>
      <c r="C272" s="349"/>
      <c r="D272" s="138" t="s">
        <v>531</v>
      </c>
      <c r="E272" s="139"/>
    </row>
    <row r="273" spans="1:5" x14ac:dyDescent="0.35">
      <c r="A273" s="4">
        <v>4</v>
      </c>
      <c r="B273" s="133" t="s">
        <v>177</v>
      </c>
      <c r="C273" s="4" t="s">
        <v>7</v>
      </c>
      <c r="D273" s="138" t="s">
        <v>197</v>
      </c>
      <c r="E273" s="139"/>
    </row>
    <row r="274" spans="1:5" ht="39" x14ac:dyDescent="0.35">
      <c r="A274" s="4">
        <v>5</v>
      </c>
      <c r="B274" s="133" t="s">
        <v>179</v>
      </c>
      <c r="C274" s="4" t="s">
        <v>7</v>
      </c>
      <c r="D274" s="138" t="s">
        <v>532</v>
      </c>
      <c r="E274" s="215"/>
    </row>
    <row r="275" spans="1:5" x14ac:dyDescent="0.35">
      <c r="A275" s="4">
        <v>6</v>
      </c>
      <c r="B275" s="133" t="s">
        <v>180</v>
      </c>
      <c r="C275" s="214" t="s">
        <v>7</v>
      </c>
      <c r="D275" s="174" t="s">
        <v>526</v>
      </c>
      <c r="E275" s="139"/>
    </row>
    <row r="276" spans="1:5" x14ac:dyDescent="0.35">
      <c r="A276" s="4">
        <v>7</v>
      </c>
      <c r="B276" s="133" t="s">
        <v>184</v>
      </c>
      <c r="C276" s="206" t="s">
        <v>142</v>
      </c>
      <c r="D276" s="207">
        <f>[3]Лист_1!$AA$204</f>
        <v>1542265.85</v>
      </c>
      <c r="E276" s="211"/>
    </row>
    <row r="277" spans="1:5" x14ac:dyDescent="0.35">
      <c r="A277" s="4">
        <v>8</v>
      </c>
      <c r="B277" s="133" t="s">
        <v>185</v>
      </c>
      <c r="C277" s="206" t="s">
        <v>142</v>
      </c>
      <c r="D277" s="207">
        <f>[3]Лист_1!$AZ$204</f>
        <v>1513654.23</v>
      </c>
      <c r="E277" s="208"/>
    </row>
    <row r="278" spans="1:5" x14ac:dyDescent="0.35">
      <c r="A278" s="4">
        <v>9</v>
      </c>
      <c r="B278" s="133" t="s">
        <v>192</v>
      </c>
      <c r="C278" s="206" t="s">
        <v>142</v>
      </c>
      <c r="D278" s="205">
        <f>D276-D277</f>
        <v>28611.620000000112</v>
      </c>
      <c r="E278" s="160"/>
    </row>
    <row r="279" spans="1:5" x14ac:dyDescent="0.35">
      <c r="A279" s="4">
        <v>10</v>
      </c>
      <c r="B279" s="133" t="s">
        <v>187</v>
      </c>
      <c r="C279" s="206" t="s">
        <v>142</v>
      </c>
      <c r="D279" s="207">
        <f>D276</f>
        <v>1542265.85</v>
      </c>
      <c r="E279" s="211"/>
    </row>
    <row r="280" spans="1:5" x14ac:dyDescent="0.35">
      <c r="A280" s="4">
        <v>11</v>
      </c>
      <c r="B280" s="133" t="s">
        <v>188</v>
      </c>
      <c r="C280" s="206" t="s">
        <v>142</v>
      </c>
      <c r="D280" s="207">
        <f>D279</f>
        <v>1542265.85</v>
      </c>
      <c r="E280" s="211"/>
    </row>
    <row r="281" spans="1:5" hidden="1" x14ac:dyDescent="0.35">
      <c r="A281" s="4"/>
      <c r="B281" s="133"/>
      <c r="C281" s="4"/>
      <c r="D281" s="138"/>
      <c r="E281" s="139"/>
    </row>
    <row r="282" spans="1:5" hidden="1" x14ac:dyDescent="0.35">
      <c r="A282" s="167"/>
      <c r="B282" s="168"/>
      <c r="C282" s="168"/>
      <c r="D282" s="168"/>
    </row>
    <row r="283" spans="1:5" hidden="1" x14ac:dyDescent="0.35">
      <c r="A283" s="170" t="s">
        <v>0</v>
      </c>
      <c r="B283" s="333" t="s">
        <v>2</v>
      </c>
      <c r="C283" s="333" t="s">
        <v>3</v>
      </c>
      <c r="D283" s="324" t="s">
        <v>4</v>
      </c>
      <c r="E283" s="150"/>
    </row>
    <row r="284" spans="1:5" hidden="1" x14ac:dyDescent="0.35">
      <c r="A284" s="143" t="s">
        <v>1</v>
      </c>
      <c r="B284" s="333"/>
      <c r="C284" s="333"/>
      <c r="D284" s="324"/>
      <c r="E284" s="150"/>
    </row>
    <row r="285" spans="1:5" hidden="1" x14ac:dyDescent="0.35">
      <c r="A285" s="4" t="s">
        <v>5</v>
      </c>
      <c r="B285" s="133" t="s">
        <v>6</v>
      </c>
      <c r="C285" s="4" t="s">
        <v>7</v>
      </c>
      <c r="D285" s="174">
        <v>43851</v>
      </c>
      <c r="E285" s="175"/>
    </row>
    <row r="286" spans="1:5" hidden="1" x14ac:dyDescent="0.35">
      <c r="A286" s="4" t="s">
        <v>9</v>
      </c>
      <c r="B286" s="133" t="s">
        <v>198</v>
      </c>
      <c r="C286" s="4" t="s">
        <v>7</v>
      </c>
      <c r="D286" s="138" t="s">
        <v>199</v>
      </c>
      <c r="E286" s="139"/>
    </row>
    <row r="287" spans="1:5" hidden="1" x14ac:dyDescent="0.35">
      <c r="A287" s="4" t="s">
        <v>12</v>
      </c>
      <c r="B287" s="133" t="s">
        <v>107</v>
      </c>
      <c r="C287" s="4" t="s">
        <v>7</v>
      </c>
      <c r="D287" s="138" t="s">
        <v>108</v>
      </c>
      <c r="E287" s="139"/>
    </row>
    <row r="288" spans="1:5" hidden="1" x14ac:dyDescent="0.35">
      <c r="A288" s="4" t="s">
        <v>15</v>
      </c>
      <c r="B288" s="133" t="s">
        <v>176</v>
      </c>
      <c r="C288" s="4" t="s">
        <v>142</v>
      </c>
      <c r="D288" s="138" t="s">
        <v>200</v>
      </c>
      <c r="E288" s="139"/>
    </row>
    <row r="289" spans="1:5" hidden="1" x14ac:dyDescent="0.35">
      <c r="A289" s="4" t="s">
        <v>18</v>
      </c>
      <c r="B289" s="133" t="s">
        <v>177</v>
      </c>
      <c r="C289" s="4" t="s">
        <v>7</v>
      </c>
      <c r="D289" s="138" t="s">
        <v>201</v>
      </c>
      <c r="E289" s="139"/>
    </row>
    <row r="290" spans="1:5" hidden="1" x14ac:dyDescent="0.35">
      <c r="A290" s="349" t="s">
        <v>21</v>
      </c>
      <c r="B290" s="350" t="s">
        <v>179</v>
      </c>
      <c r="C290" s="349" t="s">
        <v>7</v>
      </c>
      <c r="D290" s="138" t="s">
        <v>202</v>
      </c>
      <c r="E290" s="139"/>
    </row>
    <row r="291" spans="1:5" ht="26" hidden="1" x14ac:dyDescent="0.35">
      <c r="A291" s="349"/>
      <c r="B291" s="350"/>
      <c r="C291" s="349"/>
      <c r="D291" s="138" t="s">
        <v>203</v>
      </c>
      <c r="E291" s="139"/>
    </row>
    <row r="292" spans="1:5" hidden="1" x14ac:dyDescent="0.35">
      <c r="A292" s="4" t="s">
        <v>23</v>
      </c>
      <c r="B292" s="133" t="s">
        <v>180</v>
      </c>
      <c r="C292" s="214" t="s">
        <v>7</v>
      </c>
      <c r="D292" s="138" t="s">
        <v>181</v>
      </c>
      <c r="E292" s="139"/>
    </row>
    <row r="293" spans="1:5" hidden="1" x14ac:dyDescent="0.35">
      <c r="A293" s="4" t="s">
        <v>26</v>
      </c>
      <c r="B293" s="133" t="s">
        <v>182</v>
      </c>
      <c r="C293" s="206" t="s">
        <v>108</v>
      </c>
      <c r="D293" s="159">
        <v>457.84</v>
      </c>
      <c r="E293" s="160"/>
    </row>
    <row r="294" spans="1:5" hidden="1" x14ac:dyDescent="0.35">
      <c r="A294" s="4">
        <v>9</v>
      </c>
      <c r="B294" s="133" t="s">
        <v>184</v>
      </c>
      <c r="C294" s="206" t="s">
        <v>142</v>
      </c>
      <c r="D294" s="207">
        <v>896686.22</v>
      </c>
      <c r="E294" s="208"/>
    </row>
    <row r="295" spans="1:5" hidden="1" x14ac:dyDescent="0.35">
      <c r="A295" s="4">
        <v>10</v>
      </c>
      <c r="B295" s="133" t="s">
        <v>185</v>
      </c>
      <c r="C295" s="206" t="s">
        <v>142</v>
      </c>
      <c r="D295" s="159" t="s">
        <v>204</v>
      </c>
      <c r="E295" s="160"/>
    </row>
    <row r="296" spans="1:5" hidden="1" x14ac:dyDescent="0.35">
      <c r="A296" s="4">
        <v>11</v>
      </c>
      <c r="B296" s="133" t="s">
        <v>192</v>
      </c>
      <c r="C296" s="206" t="s">
        <v>142</v>
      </c>
      <c r="D296" s="159" t="s">
        <v>205</v>
      </c>
      <c r="E296" s="160"/>
    </row>
    <row r="297" spans="1:5" hidden="1" x14ac:dyDescent="0.35">
      <c r="A297" s="4">
        <v>12</v>
      </c>
      <c r="B297" s="133" t="s">
        <v>187</v>
      </c>
      <c r="C297" s="206" t="s">
        <v>142</v>
      </c>
      <c r="D297" s="217">
        <v>896686.22</v>
      </c>
      <c r="E297" s="218"/>
    </row>
    <row r="298" spans="1:5" hidden="1" x14ac:dyDescent="0.35">
      <c r="A298" s="4">
        <v>13</v>
      </c>
      <c r="B298" s="133" t="s">
        <v>188</v>
      </c>
      <c r="C298" s="206" t="s">
        <v>142</v>
      </c>
      <c r="D298" s="217">
        <v>896686.22</v>
      </c>
      <c r="E298" s="218"/>
    </row>
    <row r="299" spans="1:5" hidden="1" x14ac:dyDescent="0.35">
      <c r="A299" s="167"/>
      <c r="B299" s="168"/>
      <c r="C299" s="168"/>
      <c r="D299" s="168"/>
    </row>
    <row r="300" spans="1:5" x14ac:dyDescent="0.35">
      <c r="A300" s="4" t="s">
        <v>0</v>
      </c>
      <c r="B300" s="333" t="s">
        <v>2</v>
      </c>
      <c r="C300" s="333" t="s">
        <v>3</v>
      </c>
      <c r="D300" s="324" t="s">
        <v>4</v>
      </c>
      <c r="E300" s="150"/>
    </row>
    <row r="301" spans="1:5" x14ac:dyDescent="0.35">
      <c r="A301" s="143" t="s">
        <v>1</v>
      </c>
      <c r="B301" s="333"/>
      <c r="C301" s="333"/>
      <c r="D301" s="324"/>
      <c r="E301" s="150"/>
    </row>
    <row r="302" spans="1:5" x14ac:dyDescent="0.35">
      <c r="A302" s="4">
        <v>1</v>
      </c>
      <c r="B302" s="133" t="s">
        <v>206</v>
      </c>
      <c r="C302" s="4" t="s">
        <v>7</v>
      </c>
      <c r="D302" s="138" t="s">
        <v>207</v>
      </c>
      <c r="E302" s="139"/>
    </row>
    <row r="303" spans="1:5" x14ac:dyDescent="0.35">
      <c r="A303" s="4">
        <v>2</v>
      </c>
      <c r="B303" s="133" t="s">
        <v>107</v>
      </c>
      <c r="C303" s="4" t="s">
        <v>7</v>
      </c>
      <c r="D303" s="138" t="s">
        <v>108</v>
      </c>
      <c r="E303" s="139"/>
    </row>
    <row r="304" spans="1:5" x14ac:dyDescent="0.35">
      <c r="A304" s="4">
        <v>3</v>
      </c>
      <c r="B304" s="133" t="s">
        <v>176</v>
      </c>
      <c r="C304" s="4" t="s">
        <v>142</v>
      </c>
      <c r="D304" s="138" t="s">
        <v>533</v>
      </c>
      <c r="E304" s="139"/>
    </row>
    <row r="305" spans="1:5" x14ac:dyDescent="0.35">
      <c r="A305" s="4">
        <v>4</v>
      </c>
      <c r="B305" s="133" t="s">
        <v>177</v>
      </c>
      <c r="C305" s="4" t="s">
        <v>7</v>
      </c>
      <c r="D305" s="138" t="s">
        <v>534</v>
      </c>
      <c r="E305" s="139"/>
    </row>
    <row r="306" spans="1:5" ht="26" x14ac:dyDescent="0.35">
      <c r="A306" s="4">
        <v>5</v>
      </c>
      <c r="B306" s="133" t="s">
        <v>179</v>
      </c>
      <c r="C306" s="4" t="s">
        <v>7</v>
      </c>
      <c r="D306" s="219" t="s">
        <v>546</v>
      </c>
      <c r="E306" s="220"/>
    </row>
    <row r="307" spans="1:5" x14ac:dyDescent="0.35">
      <c r="A307" s="4">
        <v>6</v>
      </c>
      <c r="B307" s="133" t="s">
        <v>180</v>
      </c>
      <c r="C307" s="214" t="s">
        <v>7</v>
      </c>
      <c r="D307" s="174" t="s">
        <v>526</v>
      </c>
      <c r="E307" s="139"/>
    </row>
    <row r="308" spans="1:5" x14ac:dyDescent="0.35">
      <c r="A308" s="4">
        <v>7</v>
      </c>
      <c r="B308" s="133" t="s">
        <v>184</v>
      </c>
      <c r="C308" s="206" t="s">
        <v>142</v>
      </c>
      <c r="D308" s="207">
        <f>[3]Лист_1!$O$204</f>
        <v>2761104.98</v>
      </c>
      <c r="E308" s="211"/>
    </row>
    <row r="309" spans="1:5" x14ac:dyDescent="0.35">
      <c r="A309" s="4">
        <v>8</v>
      </c>
      <c r="B309" s="133" t="s">
        <v>185</v>
      </c>
      <c r="C309" s="206" t="s">
        <v>142</v>
      </c>
      <c r="D309" s="207">
        <f>[3]Лист_1!$AM$204</f>
        <v>2815253.45</v>
      </c>
      <c r="E309" s="208"/>
    </row>
    <row r="310" spans="1:5" x14ac:dyDescent="0.35">
      <c r="A310" s="4">
        <v>9</v>
      </c>
      <c r="B310" s="133" t="s">
        <v>192</v>
      </c>
      <c r="C310" s="206" t="s">
        <v>142</v>
      </c>
      <c r="D310" s="207">
        <f>D308-D309</f>
        <v>-54148.470000000205</v>
      </c>
      <c r="E310" s="208"/>
    </row>
    <row r="311" spans="1:5" x14ac:dyDescent="0.35">
      <c r="A311" s="4">
        <v>10</v>
      </c>
      <c r="B311" s="133" t="s">
        <v>187</v>
      </c>
      <c r="C311" s="206" t="s">
        <v>142</v>
      </c>
      <c r="D311" s="221">
        <f>D308</f>
        <v>2761104.98</v>
      </c>
      <c r="E311" s="222"/>
    </row>
    <row r="312" spans="1:5" x14ac:dyDescent="0.35">
      <c r="A312" s="4">
        <v>11</v>
      </c>
      <c r="B312" s="133" t="s">
        <v>188</v>
      </c>
      <c r="C312" s="206" t="s">
        <v>142</v>
      </c>
      <c r="D312" s="221">
        <f>D311</f>
        <v>2761104.98</v>
      </c>
      <c r="E312" s="222"/>
    </row>
    <row r="313" spans="1:5" hidden="1" x14ac:dyDescent="0.35"/>
    <row r="314" spans="1:5" x14ac:dyDescent="0.35">
      <c r="A314" s="4" t="s">
        <v>0</v>
      </c>
      <c r="B314" s="333" t="s">
        <v>2</v>
      </c>
      <c r="C314" s="333" t="s">
        <v>3</v>
      </c>
      <c r="D314" s="324" t="s">
        <v>4</v>
      </c>
      <c r="E314" s="150"/>
    </row>
    <row r="315" spans="1:5" x14ac:dyDescent="0.35">
      <c r="A315" s="143" t="s">
        <v>1</v>
      </c>
      <c r="B315" s="333"/>
      <c r="C315" s="333"/>
      <c r="D315" s="324"/>
      <c r="E315" s="150"/>
    </row>
    <row r="316" spans="1:5" ht="39" x14ac:dyDescent="0.35">
      <c r="A316" s="4">
        <v>1</v>
      </c>
      <c r="B316" s="133" t="s">
        <v>206</v>
      </c>
      <c r="C316" s="4" t="s">
        <v>7</v>
      </c>
      <c r="D316" s="138" t="s">
        <v>209</v>
      </c>
      <c r="E316" s="139"/>
    </row>
    <row r="317" spans="1:5" x14ac:dyDescent="0.35">
      <c r="A317" s="4">
        <v>2</v>
      </c>
      <c r="B317" s="133" t="s">
        <v>107</v>
      </c>
      <c r="C317" s="4" t="s">
        <v>7</v>
      </c>
      <c r="D317" s="138" t="s">
        <v>161</v>
      </c>
      <c r="E317" s="139"/>
    </row>
    <row r="318" spans="1:5" ht="37.5" x14ac:dyDescent="0.35">
      <c r="A318" s="4">
        <v>3</v>
      </c>
      <c r="B318" s="133" t="s">
        <v>176</v>
      </c>
      <c r="C318" s="4" t="s">
        <v>361</v>
      </c>
      <c r="D318" s="138" t="s">
        <v>535</v>
      </c>
      <c r="E318" s="139"/>
    </row>
    <row r="319" spans="1:5" ht="39" x14ac:dyDescent="0.35">
      <c r="A319" s="4">
        <v>4</v>
      </c>
      <c r="B319" s="133" t="s">
        <v>177</v>
      </c>
      <c r="C319" s="4" t="s">
        <v>7</v>
      </c>
      <c r="D319" s="138" t="s">
        <v>362</v>
      </c>
      <c r="E319" s="139"/>
    </row>
    <row r="320" spans="1:5" ht="26" x14ac:dyDescent="0.35">
      <c r="A320" s="4">
        <v>5</v>
      </c>
      <c r="B320" s="133" t="s">
        <v>179</v>
      </c>
      <c r="C320" s="4" t="s">
        <v>7</v>
      </c>
      <c r="D320" s="219" t="s">
        <v>545</v>
      </c>
      <c r="E320" s="220"/>
    </row>
    <row r="321" spans="1:5" x14ac:dyDescent="0.35">
      <c r="A321" s="4">
        <v>6</v>
      </c>
      <c r="B321" s="133" t="s">
        <v>180</v>
      </c>
      <c r="C321" s="214" t="s">
        <v>7</v>
      </c>
      <c r="D321" s="174" t="s">
        <v>526</v>
      </c>
      <c r="E321" s="139"/>
    </row>
    <row r="322" spans="1:5" x14ac:dyDescent="0.35">
      <c r="A322" s="4">
        <v>7</v>
      </c>
      <c r="B322" s="133" t="s">
        <v>184</v>
      </c>
      <c r="C322" s="206" t="s">
        <v>142</v>
      </c>
      <c r="D322" s="205">
        <f>[3]Лист_1!$I$204</f>
        <v>450479.67</v>
      </c>
      <c r="E322" s="209"/>
    </row>
    <row r="323" spans="1:5" x14ac:dyDescent="0.35">
      <c r="A323" s="4">
        <v>8</v>
      </c>
      <c r="B323" s="133" t="s">
        <v>185</v>
      </c>
      <c r="C323" s="206" t="s">
        <v>142</v>
      </c>
      <c r="D323" s="205">
        <f>[3]Лист_1!$AG$204</f>
        <v>458011.78</v>
      </c>
      <c r="E323" s="209"/>
    </row>
    <row r="324" spans="1:5" x14ac:dyDescent="0.35">
      <c r="A324" s="4">
        <v>9</v>
      </c>
      <c r="B324" s="133" t="s">
        <v>192</v>
      </c>
      <c r="C324" s="206" t="s">
        <v>142</v>
      </c>
      <c r="D324" s="205">
        <f>D322-D323</f>
        <v>-7532.1100000000442</v>
      </c>
      <c r="E324" s="160"/>
    </row>
    <row r="325" spans="1:5" x14ac:dyDescent="0.35">
      <c r="A325" s="4">
        <v>10</v>
      </c>
      <c r="B325" s="133" t="s">
        <v>187</v>
      </c>
      <c r="C325" s="206" t="s">
        <v>142</v>
      </c>
      <c r="D325" s="223">
        <f>D322</f>
        <v>450479.67</v>
      </c>
      <c r="E325" s="224"/>
    </row>
    <row r="326" spans="1:5" x14ac:dyDescent="0.35">
      <c r="A326" s="4">
        <v>11</v>
      </c>
      <c r="B326" s="133" t="s">
        <v>188</v>
      </c>
      <c r="C326" s="206" t="s">
        <v>142</v>
      </c>
      <c r="D326" s="223">
        <f>D325</f>
        <v>450479.67</v>
      </c>
      <c r="E326" s="224"/>
    </row>
    <row r="328" spans="1:5" x14ac:dyDescent="0.35">
      <c r="A328" s="345" t="s">
        <v>210</v>
      </c>
      <c r="B328" s="345"/>
      <c r="C328" s="345"/>
      <c r="D328" s="345"/>
    </row>
    <row r="329" spans="1:5" ht="16" thickBot="1" x14ac:dyDescent="0.4"/>
    <row r="330" spans="1:5" x14ac:dyDescent="0.35">
      <c r="A330" s="225" t="s">
        <v>0</v>
      </c>
      <c r="B330" s="336" t="s">
        <v>2</v>
      </c>
      <c r="C330" s="336" t="s">
        <v>3</v>
      </c>
      <c r="D330" s="336" t="s">
        <v>4</v>
      </c>
      <c r="E330" s="226"/>
    </row>
    <row r="331" spans="1:5" ht="16" thickBot="1" x14ac:dyDescent="0.4">
      <c r="A331" s="227" t="s">
        <v>1</v>
      </c>
      <c r="B331" s="337"/>
      <c r="C331" s="337"/>
      <c r="D331" s="337"/>
      <c r="E331" s="226"/>
    </row>
    <row r="332" spans="1:5" ht="16" thickBot="1" x14ac:dyDescent="0.4">
      <c r="A332" s="228">
        <v>1</v>
      </c>
      <c r="B332" s="229" t="s">
        <v>211</v>
      </c>
      <c r="C332" s="228" t="s">
        <v>7</v>
      </c>
      <c r="D332" s="230" t="str">
        <f>D350</f>
        <v>Холл первого этажа</v>
      </c>
      <c r="E332" s="139"/>
    </row>
    <row r="333" spans="1:5" ht="16" thickBot="1" x14ac:dyDescent="0.4">
      <c r="A333" s="228" t="s">
        <v>370</v>
      </c>
      <c r="B333" s="229" t="s">
        <v>214</v>
      </c>
      <c r="C333" s="228" t="s">
        <v>7</v>
      </c>
      <c r="D333" s="231" t="s">
        <v>228</v>
      </c>
      <c r="E333" s="139"/>
    </row>
    <row r="334" spans="1:5" ht="16" thickBot="1" x14ac:dyDescent="0.4">
      <c r="A334" s="228" t="s">
        <v>371</v>
      </c>
      <c r="B334" s="229" t="s">
        <v>217</v>
      </c>
      <c r="C334" s="228" t="s">
        <v>7</v>
      </c>
      <c r="D334" s="232" t="s">
        <v>374</v>
      </c>
      <c r="E334" s="139"/>
    </row>
    <row r="335" spans="1:5" ht="16" thickBot="1" x14ac:dyDescent="0.4">
      <c r="A335" s="233" t="s">
        <v>372</v>
      </c>
      <c r="B335" s="229" t="s">
        <v>220</v>
      </c>
      <c r="C335" s="228" t="s">
        <v>7</v>
      </c>
      <c r="D335" s="234">
        <v>2022</v>
      </c>
      <c r="E335" s="175"/>
    </row>
    <row r="336" spans="1:5" ht="16" thickBot="1" x14ac:dyDescent="0.4">
      <c r="A336" s="235" t="s">
        <v>373</v>
      </c>
      <c r="B336" s="236" t="s">
        <v>368</v>
      </c>
      <c r="C336" s="235" t="s">
        <v>142</v>
      </c>
      <c r="D336" s="237">
        <v>4800</v>
      </c>
      <c r="E336" s="139"/>
    </row>
    <row r="337" spans="1:5" ht="6.5" customHeight="1" thickBot="1" x14ac:dyDescent="0.4">
      <c r="A337" s="238"/>
      <c r="B337" s="239"/>
      <c r="C337" s="238"/>
      <c r="D337" s="231"/>
      <c r="E337" s="139"/>
    </row>
    <row r="338" spans="1:5" ht="16" thickBot="1" x14ac:dyDescent="0.4">
      <c r="A338" s="228" t="s">
        <v>9</v>
      </c>
      <c r="B338" s="229" t="s">
        <v>211</v>
      </c>
      <c r="C338" s="228" t="s">
        <v>7</v>
      </c>
      <c r="D338" s="230" t="s">
        <v>212</v>
      </c>
      <c r="E338" s="139"/>
    </row>
    <row r="339" spans="1:5" ht="16" thickBot="1" x14ac:dyDescent="0.4">
      <c r="A339" s="228" t="s">
        <v>213</v>
      </c>
      <c r="B339" s="229" t="s">
        <v>214</v>
      </c>
      <c r="C339" s="228" t="s">
        <v>7</v>
      </c>
      <c r="D339" s="230" t="s">
        <v>215</v>
      </c>
      <c r="E339" s="139"/>
    </row>
    <row r="340" spans="1:5" ht="16" thickBot="1" x14ac:dyDescent="0.4">
      <c r="A340" s="228" t="s">
        <v>216</v>
      </c>
      <c r="B340" s="229" t="s">
        <v>217</v>
      </c>
      <c r="C340" s="228" t="s">
        <v>7</v>
      </c>
      <c r="D340" s="232" t="s">
        <v>218</v>
      </c>
      <c r="E340" s="139"/>
    </row>
    <row r="341" spans="1:5" ht="16" thickBot="1" x14ac:dyDescent="0.4">
      <c r="A341" s="233" t="s">
        <v>219</v>
      </c>
      <c r="B341" s="229" t="s">
        <v>220</v>
      </c>
      <c r="C341" s="228" t="s">
        <v>7</v>
      </c>
      <c r="D341" s="234">
        <f>D335</f>
        <v>2022</v>
      </c>
      <c r="E341" s="175"/>
    </row>
    <row r="342" spans="1:5" ht="16" thickBot="1" x14ac:dyDescent="0.4">
      <c r="A342" s="235" t="s">
        <v>221</v>
      </c>
      <c r="B342" s="236" t="s">
        <v>368</v>
      </c>
      <c r="C342" s="235" t="s">
        <v>142</v>
      </c>
      <c r="D342" s="237">
        <v>24000</v>
      </c>
      <c r="E342" s="139"/>
    </row>
    <row r="343" spans="1:5" ht="6.5" customHeight="1" thickBot="1" x14ac:dyDescent="0.4">
      <c r="A343" s="238"/>
      <c r="B343" s="239"/>
      <c r="C343" s="238"/>
      <c r="D343" s="231"/>
      <c r="E343" s="139"/>
    </row>
    <row r="344" spans="1:5" ht="16" thickBot="1" x14ac:dyDescent="0.4">
      <c r="A344" s="240">
        <v>3</v>
      </c>
      <c r="B344" s="241" t="s">
        <v>211</v>
      </c>
      <c r="C344" s="240"/>
      <c r="D344" s="242" t="s">
        <v>212</v>
      </c>
      <c r="E344" s="139"/>
    </row>
    <row r="345" spans="1:5" ht="16" thickBot="1" x14ac:dyDescent="0.4">
      <c r="A345" s="228" t="s">
        <v>222</v>
      </c>
      <c r="B345" s="229" t="s">
        <v>214</v>
      </c>
      <c r="C345" s="228" t="s">
        <v>7</v>
      </c>
      <c r="D345" s="230" t="s">
        <v>215</v>
      </c>
      <c r="E345" s="139"/>
    </row>
    <row r="346" spans="1:5" ht="16" thickBot="1" x14ac:dyDescent="0.4">
      <c r="A346" s="228" t="s">
        <v>223</v>
      </c>
      <c r="B346" s="229" t="s">
        <v>217</v>
      </c>
      <c r="C346" s="228" t="s">
        <v>7</v>
      </c>
      <c r="D346" s="243" t="s">
        <v>224</v>
      </c>
      <c r="E346" s="139"/>
    </row>
    <row r="347" spans="1:5" ht="16" thickBot="1" x14ac:dyDescent="0.4">
      <c r="A347" s="228" t="s">
        <v>225</v>
      </c>
      <c r="B347" s="229" t="s">
        <v>220</v>
      </c>
      <c r="C347" s="228" t="s">
        <v>7</v>
      </c>
      <c r="D347" s="234">
        <v>2018</v>
      </c>
      <c r="E347" s="175"/>
    </row>
    <row r="348" spans="1:5" ht="16" thickBot="1" x14ac:dyDescent="0.4">
      <c r="A348" s="235" t="s">
        <v>226</v>
      </c>
      <c r="B348" s="236" t="s">
        <v>368</v>
      </c>
      <c r="C348" s="235" t="s">
        <v>142</v>
      </c>
      <c r="D348" s="244">
        <f>'[6]2024'!$F$18</f>
        <v>24000</v>
      </c>
      <c r="E348" s="139"/>
    </row>
    <row r="349" spans="1:5" ht="6.5" customHeight="1" thickBot="1" x14ac:dyDescent="0.4">
      <c r="A349" s="238"/>
      <c r="B349" s="239"/>
      <c r="C349" s="238"/>
      <c r="D349" s="231"/>
      <c r="E349" s="139"/>
    </row>
    <row r="350" spans="1:5" ht="16" thickBot="1" x14ac:dyDescent="0.4">
      <c r="A350" s="238">
        <v>4</v>
      </c>
      <c r="B350" s="239" t="s">
        <v>211</v>
      </c>
      <c r="C350" s="238"/>
      <c r="D350" s="231" t="s">
        <v>227</v>
      </c>
      <c r="E350" s="139"/>
    </row>
    <row r="351" spans="1:5" ht="16" thickBot="1" x14ac:dyDescent="0.4">
      <c r="A351" s="238" t="s">
        <v>162</v>
      </c>
      <c r="B351" s="239" t="s">
        <v>214</v>
      </c>
      <c r="C351" s="238" t="s">
        <v>7</v>
      </c>
      <c r="D351" s="231" t="s">
        <v>228</v>
      </c>
      <c r="E351" s="139"/>
    </row>
    <row r="352" spans="1:5" ht="15.5" customHeight="1" x14ac:dyDescent="0.35">
      <c r="A352" s="339" t="s">
        <v>164</v>
      </c>
      <c r="B352" s="341" t="s">
        <v>217</v>
      </c>
      <c r="C352" s="339" t="s">
        <v>7</v>
      </c>
      <c r="D352" s="343" t="s">
        <v>369</v>
      </c>
      <c r="E352" s="139"/>
    </row>
    <row r="353" spans="1:5" ht="16" thickBot="1" x14ac:dyDescent="0.4">
      <c r="A353" s="340"/>
      <c r="B353" s="342"/>
      <c r="C353" s="340"/>
      <c r="D353" s="344"/>
      <c r="E353" s="139"/>
    </row>
    <row r="354" spans="1:5" ht="16" thickBot="1" x14ac:dyDescent="0.4">
      <c r="A354" s="238" t="s">
        <v>166</v>
      </c>
      <c r="B354" s="239" t="s">
        <v>220</v>
      </c>
      <c r="C354" s="238" t="s">
        <v>7</v>
      </c>
      <c r="D354" s="245">
        <v>2015</v>
      </c>
      <c r="E354" s="175"/>
    </row>
    <row r="355" spans="1:5" ht="19" customHeight="1" thickBot="1" x14ac:dyDescent="0.4">
      <c r="A355" s="238" t="s">
        <v>168</v>
      </c>
      <c r="B355" s="236" t="s">
        <v>368</v>
      </c>
      <c r="C355" s="238" t="s">
        <v>142</v>
      </c>
      <c r="D355" s="231">
        <v>42000</v>
      </c>
      <c r="E355" s="139"/>
    </row>
    <row r="356" spans="1:5" ht="6.5" customHeight="1" thickBot="1" x14ac:dyDescent="0.4">
      <c r="A356" s="238"/>
      <c r="B356" s="239"/>
      <c r="C356" s="238"/>
      <c r="D356" s="231"/>
      <c r="E356" s="139"/>
    </row>
    <row r="357" spans="1:5" ht="16" thickBot="1" x14ac:dyDescent="0.4">
      <c r="A357" s="238">
        <v>5</v>
      </c>
      <c r="B357" s="239" t="s">
        <v>211</v>
      </c>
      <c r="C357" s="238"/>
      <c r="D357" s="231" t="s">
        <v>212</v>
      </c>
      <c r="E357" s="139"/>
    </row>
    <row r="358" spans="1:5" ht="16" thickBot="1" x14ac:dyDescent="0.4">
      <c r="A358" s="238" t="s">
        <v>170</v>
      </c>
      <c r="B358" s="239" t="s">
        <v>214</v>
      </c>
      <c r="C358" s="238" t="s">
        <v>7</v>
      </c>
      <c r="D358" s="231" t="s">
        <v>215</v>
      </c>
      <c r="E358" s="139"/>
    </row>
    <row r="359" spans="1:5" ht="16" thickBot="1" x14ac:dyDescent="0.4">
      <c r="A359" s="238" t="s">
        <v>171</v>
      </c>
      <c r="B359" s="239" t="s">
        <v>217</v>
      </c>
      <c r="C359" s="238" t="s">
        <v>7</v>
      </c>
      <c r="D359" s="246" t="s">
        <v>229</v>
      </c>
      <c r="E359" s="139"/>
    </row>
    <row r="360" spans="1:5" ht="16" thickBot="1" x14ac:dyDescent="0.4">
      <c r="A360" s="238" t="s">
        <v>172</v>
      </c>
      <c r="B360" s="239" t="s">
        <v>220</v>
      </c>
      <c r="C360" s="238" t="s">
        <v>7</v>
      </c>
      <c r="D360" s="245">
        <v>2011</v>
      </c>
      <c r="E360" s="175"/>
    </row>
    <row r="361" spans="1:5" ht="16" thickBot="1" x14ac:dyDescent="0.4">
      <c r="A361" s="238" t="s">
        <v>173</v>
      </c>
      <c r="B361" s="236" t="s">
        <v>368</v>
      </c>
      <c r="C361" s="238" t="s">
        <v>142</v>
      </c>
      <c r="D361" s="231">
        <f>'[6]2024'!$F$18</f>
        <v>24000</v>
      </c>
      <c r="E361" s="139"/>
    </row>
    <row r="363" spans="1:5" ht="37" customHeight="1" x14ac:dyDescent="0.35">
      <c r="A363" s="347" t="s">
        <v>536</v>
      </c>
      <c r="B363" s="347"/>
      <c r="C363" s="347"/>
      <c r="D363" s="347"/>
    </row>
    <row r="365" spans="1:5" x14ac:dyDescent="0.35">
      <c r="A365" s="170" t="s">
        <v>0</v>
      </c>
      <c r="B365" s="333" t="s">
        <v>2</v>
      </c>
      <c r="C365" s="333" t="s">
        <v>3</v>
      </c>
      <c r="D365" s="333" t="s">
        <v>4</v>
      </c>
      <c r="E365" s="226"/>
    </row>
    <row r="366" spans="1:5" x14ac:dyDescent="0.35">
      <c r="A366" s="143" t="s">
        <v>1</v>
      </c>
      <c r="B366" s="333"/>
      <c r="C366" s="333"/>
      <c r="D366" s="333"/>
      <c r="E366" s="226"/>
    </row>
    <row r="367" spans="1:5" x14ac:dyDescent="0.35">
      <c r="A367" s="346" t="s">
        <v>420</v>
      </c>
      <c r="B367" s="346"/>
      <c r="C367" s="346"/>
      <c r="D367" s="346"/>
      <c r="E367" s="137"/>
    </row>
    <row r="368" spans="1:5" ht="26" x14ac:dyDescent="0.35">
      <c r="A368" s="4">
        <v>1</v>
      </c>
      <c r="B368" s="133" t="s">
        <v>231</v>
      </c>
      <c r="C368" s="4" t="s">
        <v>7</v>
      </c>
      <c r="D368" s="138" t="s">
        <v>537</v>
      </c>
      <c r="E368" s="139"/>
    </row>
    <row r="369" spans="1:5" ht="25" x14ac:dyDescent="0.35">
      <c r="A369" s="4">
        <v>2</v>
      </c>
      <c r="B369" s="133" t="s">
        <v>553</v>
      </c>
      <c r="C369" s="4" t="s">
        <v>142</v>
      </c>
      <c r="D369" s="140" t="s">
        <v>607</v>
      </c>
      <c r="E369" s="139"/>
    </row>
    <row r="370" spans="1:5" x14ac:dyDescent="0.35">
      <c r="A370" s="4">
        <v>3</v>
      </c>
      <c r="B370" s="133" t="s">
        <v>554</v>
      </c>
      <c r="C370" s="4"/>
      <c r="D370" s="141">
        <f>[7]КБ40Б!$O$369</f>
        <v>10652976.189999999</v>
      </c>
      <c r="E370" s="139"/>
    </row>
    <row r="371" spans="1:5" x14ac:dyDescent="0.35">
      <c r="A371" s="4">
        <v>4</v>
      </c>
      <c r="B371" s="133" t="str">
        <f>'[8]К. Беляева 40Б'!$A$20</f>
        <v>Задолженность потребителей (на начало периода)</v>
      </c>
      <c r="C371" s="4"/>
      <c r="D371" s="141">
        <f>[7]КБ40Б!$O$370</f>
        <v>3046139.07</v>
      </c>
      <c r="E371" s="139"/>
    </row>
    <row r="372" spans="1:5" x14ac:dyDescent="0.35">
      <c r="A372" s="4">
        <v>5</v>
      </c>
      <c r="B372" s="133" t="str">
        <f>'[8]К. Беляева 40Б'!$A$21</f>
        <v>Задолженность потребителей (на конец периода)</v>
      </c>
      <c r="C372" s="4"/>
      <c r="D372" s="141">
        <f>[7]КБ40Б!$O$371</f>
        <v>2385805.5099999998</v>
      </c>
      <c r="E372" s="139"/>
    </row>
    <row r="373" spans="1:5" x14ac:dyDescent="0.35">
      <c r="A373" s="4">
        <v>6</v>
      </c>
      <c r="B373" s="133" t="str">
        <f>'[8]К. Беляева 40Б'!$A$22</f>
        <v>Начислено</v>
      </c>
      <c r="C373" s="4"/>
      <c r="D373" s="141">
        <f>[7]КБ40Б!$O$372</f>
        <v>863014.32</v>
      </c>
      <c r="E373" s="139"/>
    </row>
    <row r="374" spans="1:5" x14ac:dyDescent="0.35">
      <c r="A374" s="4">
        <v>7</v>
      </c>
      <c r="B374" s="133" t="str">
        <f>'[8]К. Беляева 40Б'!$A$23</f>
        <v>Оплачено</v>
      </c>
      <c r="C374" s="4"/>
      <c r="D374" s="141">
        <f>[7]КБ40Б!$O$373</f>
        <v>1523347.88</v>
      </c>
      <c r="E374" s="139"/>
    </row>
    <row r="375" spans="1:5" x14ac:dyDescent="0.35">
      <c r="A375" s="4">
        <v>8</v>
      </c>
      <c r="B375" s="133" t="s">
        <v>555</v>
      </c>
      <c r="C375" s="4"/>
      <c r="D375" s="141">
        <f>[7]КБ40Б!$O$374</f>
        <v>1698878</v>
      </c>
      <c r="E375" s="139"/>
    </row>
    <row r="376" spans="1:5" ht="25" x14ac:dyDescent="0.35">
      <c r="A376" s="4">
        <v>9</v>
      </c>
      <c r="B376" s="133" t="s">
        <v>608</v>
      </c>
      <c r="C376" s="4"/>
      <c r="D376" s="141">
        <f>[9]Лист_1!$R$29</f>
        <v>852763.34</v>
      </c>
      <c r="E376" s="139"/>
    </row>
    <row r="377" spans="1:5" x14ac:dyDescent="0.35">
      <c r="A377" s="4">
        <v>10</v>
      </c>
      <c r="B377" s="133" t="s">
        <v>609</v>
      </c>
      <c r="C377" s="4"/>
      <c r="D377" s="141">
        <f>[7]КБ40Б!$O$375</f>
        <v>10804512.529999999</v>
      </c>
      <c r="E377" s="139"/>
    </row>
    <row r="378" spans="1:5" ht="17" customHeight="1" x14ac:dyDescent="0.35"/>
    <row r="379" spans="1:5" hidden="1" x14ac:dyDescent="0.35">
      <c r="A379" s="345" t="s">
        <v>232</v>
      </c>
      <c r="B379" s="345"/>
      <c r="C379" s="345"/>
      <c r="D379" s="345"/>
    </row>
    <row r="380" spans="1:5" ht="16" hidden="1" thickBot="1" x14ac:dyDescent="0.4">
      <c r="A380" s="247"/>
    </row>
    <row r="381" spans="1:5" hidden="1" x14ac:dyDescent="0.35">
      <c r="A381" s="225" t="s">
        <v>0</v>
      </c>
      <c r="B381" s="336" t="s">
        <v>2</v>
      </c>
      <c r="C381" s="336" t="s">
        <v>3</v>
      </c>
      <c r="D381" s="336" t="s">
        <v>4</v>
      </c>
      <c r="E381" s="226"/>
    </row>
    <row r="382" spans="1:5" ht="16" hidden="1" thickBot="1" x14ac:dyDescent="0.4">
      <c r="A382" s="227" t="s">
        <v>1</v>
      </c>
      <c r="B382" s="337"/>
      <c r="C382" s="337"/>
      <c r="D382" s="337"/>
      <c r="E382" s="226"/>
    </row>
    <row r="383" spans="1:5" ht="16.5" hidden="1" thickBot="1" x14ac:dyDescent="0.4">
      <c r="A383" s="228" t="s">
        <v>5</v>
      </c>
      <c r="B383" s="248" t="s">
        <v>6</v>
      </c>
      <c r="C383" s="228" t="s">
        <v>7</v>
      </c>
      <c r="D383" s="249">
        <v>43851</v>
      </c>
      <c r="E383" s="193"/>
    </row>
    <row r="384" spans="1:5" ht="31.5" hidden="1" thickBot="1" x14ac:dyDescent="0.4">
      <c r="A384" s="228" t="s">
        <v>5</v>
      </c>
      <c r="B384" s="229" t="s">
        <v>233</v>
      </c>
      <c r="C384" s="228" t="s">
        <v>7</v>
      </c>
      <c r="D384" s="250" t="s">
        <v>234</v>
      </c>
      <c r="E384" s="54"/>
    </row>
    <row r="385" spans="1:5" ht="31.5" hidden="1" thickBot="1" x14ac:dyDescent="0.4">
      <c r="A385" s="235" t="s">
        <v>9</v>
      </c>
      <c r="B385" s="236" t="s">
        <v>233</v>
      </c>
      <c r="C385" s="235" t="s">
        <v>7</v>
      </c>
      <c r="D385" s="251" t="s">
        <v>235</v>
      </c>
      <c r="E385" s="54"/>
    </row>
    <row r="386" spans="1:5" ht="31.5" hidden="1" thickBot="1" x14ac:dyDescent="0.4">
      <c r="A386" s="238" t="s">
        <v>12</v>
      </c>
      <c r="B386" s="239" t="s">
        <v>233</v>
      </c>
      <c r="C386" s="238" t="s">
        <v>7</v>
      </c>
      <c r="D386" s="252" t="s">
        <v>236</v>
      </c>
      <c r="E386" s="54"/>
    </row>
    <row r="387" spans="1:5" ht="31.5" hidden="1" thickBot="1" x14ac:dyDescent="0.4">
      <c r="A387" s="238" t="s">
        <v>15</v>
      </c>
      <c r="B387" s="239" t="s">
        <v>233</v>
      </c>
      <c r="C387" s="238" t="s">
        <v>7</v>
      </c>
      <c r="D387" s="252" t="s">
        <v>237</v>
      </c>
      <c r="E387" s="54"/>
    </row>
    <row r="388" spans="1:5" ht="31.5" hidden="1" thickBot="1" x14ac:dyDescent="0.4">
      <c r="A388" s="238" t="s">
        <v>18</v>
      </c>
      <c r="B388" s="253" t="s">
        <v>233</v>
      </c>
      <c r="C388" s="238" t="s">
        <v>7</v>
      </c>
      <c r="D388" s="252" t="s">
        <v>238</v>
      </c>
      <c r="E388" s="54"/>
    </row>
    <row r="389" spans="1:5" ht="31.5" hidden="1" thickBot="1" x14ac:dyDescent="0.4">
      <c r="A389" s="238" t="s">
        <v>21</v>
      </c>
      <c r="B389" s="253" t="s">
        <v>233</v>
      </c>
      <c r="C389" s="238" t="s">
        <v>7</v>
      </c>
      <c r="D389" s="252" t="s">
        <v>239</v>
      </c>
      <c r="E389" s="54"/>
    </row>
    <row r="390" spans="1:5" ht="31.5" hidden="1" thickBot="1" x14ac:dyDescent="0.4">
      <c r="A390" s="238" t="s">
        <v>23</v>
      </c>
      <c r="B390" s="253" t="s">
        <v>233</v>
      </c>
      <c r="C390" s="238" t="s">
        <v>7</v>
      </c>
      <c r="D390" s="252" t="s">
        <v>240</v>
      </c>
      <c r="E390" s="54"/>
    </row>
    <row r="391" spans="1:5" ht="31.5" hidden="1" thickBot="1" x14ac:dyDescent="0.4">
      <c r="A391" s="238" t="s">
        <v>26</v>
      </c>
      <c r="B391" s="253" t="s">
        <v>233</v>
      </c>
      <c r="C391" s="238" t="s">
        <v>7</v>
      </c>
      <c r="D391" s="252" t="s">
        <v>241</v>
      </c>
      <c r="E391" s="54"/>
    </row>
    <row r="392" spans="1:5" ht="16" hidden="1" thickBot="1" x14ac:dyDescent="0.4">
      <c r="A392" s="238"/>
      <c r="B392" s="239"/>
      <c r="C392" s="238"/>
      <c r="D392" s="252"/>
      <c r="E392" s="54"/>
    </row>
    <row r="394" spans="1:5" ht="16" x14ac:dyDescent="0.4">
      <c r="A394" s="338" t="s">
        <v>242</v>
      </c>
      <c r="B394" s="338"/>
      <c r="C394" s="338"/>
      <c r="D394" s="338"/>
    </row>
    <row r="396" spans="1:5" x14ac:dyDescent="0.35">
      <c r="A396" s="148" t="s">
        <v>0</v>
      </c>
      <c r="B396" s="324" t="s">
        <v>2</v>
      </c>
      <c r="C396" s="324" t="s">
        <v>3</v>
      </c>
      <c r="D396" s="324" t="s">
        <v>4</v>
      </c>
    </row>
    <row r="397" spans="1:5" x14ac:dyDescent="0.35">
      <c r="A397" s="148" t="s">
        <v>1</v>
      </c>
      <c r="B397" s="324"/>
      <c r="C397" s="324"/>
      <c r="D397" s="324"/>
    </row>
    <row r="398" spans="1:5" ht="16" x14ac:dyDescent="0.35">
      <c r="A398" s="152" t="s">
        <v>5</v>
      </c>
      <c r="B398" s="153" t="s">
        <v>6</v>
      </c>
      <c r="C398" s="152" t="s">
        <v>7</v>
      </c>
      <c r="D398" s="192">
        <v>45657</v>
      </c>
    </row>
    <row r="399" spans="1:5" ht="16" x14ac:dyDescent="0.35">
      <c r="A399" s="152" t="s">
        <v>9</v>
      </c>
      <c r="B399" s="153" t="s">
        <v>243</v>
      </c>
      <c r="C399" s="152" t="s">
        <v>7</v>
      </c>
      <c r="D399" s="192">
        <v>45292</v>
      </c>
    </row>
    <row r="400" spans="1:5" ht="16" x14ac:dyDescent="0.35">
      <c r="A400" s="152" t="s">
        <v>12</v>
      </c>
      <c r="B400" s="153" t="s">
        <v>244</v>
      </c>
      <c r="C400" s="152" t="s">
        <v>7</v>
      </c>
      <c r="D400" s="192">
        <v>45657</v>
      </c>
    </row>
    <row r="401" spans="1:4" ht="30" customHeight="1" x14ac:dyDescent="0.35">
      <c r="A401" s="325" t="s">
        <v>245</v>
      </c>
      <c r="B401" s="325"/>
      <c r="C401" s="325"/>
      <c r="D401" s="325"/>
    </row>
    <row r="402" spans="1:4" ht="16" x14ac:dyDescent="0.35">
      <c r="A402" s="152" t="s">
        <v>15</v>
      </c>
      <c r="B402" s="153" t="s">
        <v>246</v>
      </c>
      <c r="C402" s="152" t="s">
        <v>142</v>
      </c>
      <c r="D402" s="191">
        <v>0</v>
      </c>
    </row>
    <row r="403" spans="1:4" ht="16" x14ac:dyDescent="0.35">
      <c r="A403" s="152" t="s">
        <v>18</v>
      </c>
      <c r="B403" s="153" t="s">
        <v>247</v>
      </c>
      <c r="C403" s="152" t="s">
        <v>142</v>
      </c>
      <c r="D403" s="172">
        <v>0</v>
      </c>
    </row>
    <row r="404" spans="1:4" x14ac:dyDescent="0.35">
      <c r="A404" s="152" t="s">
        <v>21</v>
      </c>
      <c r="B404" s="254" t="s">
        <v>599</v>
      </c>
      <c r="C404" s="148" t="s">
        <v>142</v>
      </c>
      <c r="D404" s="207">
        <f>[3]Лист_1!$E$204</f>
        <v>1611090.45</v>
      </c>
    </row>
    <row r="405" spans="1:4" x14ac:dyDescent="0.35">
      <c r="A405" s="152">
        <v>7</v>
      </c>
      <c r="B405" s="254" t="s">
        <v>600</v>
      </c>
      <c r="C405" s="148" t="str">
        <f>C404</f>
        <v>руб.</v>
      </c>
      <c r="D405" s="207">
        <f>[3]Лист_1!$BC$204</f>
        <v>1690923.71</v>
      </c>
    </row>
    <row r="406" spans="1:4" x14ac:dyDescent="0.35">
      <c r="A406" s="311">
        <v>8</v>
      </c>
      <c r="B406" s="325" t="s">
        <v>248</v>
      </c>
      <c r="C406" s="324" t="s">
        <v>142</v>
      </c>
      <c r="D406" s="310">
        <f>[3]Лист_1!$U$204</f>
        <v>4144261.59</v>
      </c>
    </row>
    <row r="407" spans="1:4" x14ac:dyDescent="0.35">
      <c r="A407" s="311"/>
      <c r="B407" s="325"/>
      <c r="C407" s="324"/>
      <c r="D407" s="310"/>
    </row>
    <row r="408" spans="1:4" x14ac:dyDescent="0.35">
      <c r="A408" s="257">
        <v>9</v>
      </c>
      <c r="B408" s="258" t="s">
        <v>447</v>
      </c>
      <c r="C408" s="257" t="s">
        <v>142</v>
      </c>
      <c r="D408" s="259">
        <f>[3]Лист_1!$W$209</f>
        <v>3419218.5642739725</v>
      </c>
    </row>
    <row r="409" spans="1:4" x14ac:dyDescent="0.35">
      <c r="A409" s="257">
        <v>10</v>
      </c>
      <c r="B409" s="258" t="s">
        <v>377</v>
      </c>
      <c r="C409" s="257" t="s">
        <v>142</v>
      </c>
      <c r="D409" s="259">
        <f>[3]Лист_1!$W$208</f>
        <v>725043.02572602732</v>
      </c>
    </row>
    <row r="410" spans="1:4" x14ac:dyDescent="0.35">
      <c r="A410" s="324">
        <v>11</v>
      </c>
      <c r="B410" s="325" t="s">
        <v>249</v>
      </c>
      <c r="C410" s="324" t="s">
        <v>142</v>
      </c>
      <c r="D410" s="310"/>
    </row>
    <row r="411" spans="1:4" ht="7.5" customHeight="1" x14ac:dyDescent="0.35">
      <c r="A411" s="324"/>
      <c r="B411" s="325"/>
      <c r="C411" s="324"/>
      <c r="D411" s="310"/>
    </row>
    <row r="412" spans="1:4" hidden="1" x14ac:dyDescent="0.35">
      <c r="A412" s="324"/>
      <c r="B412" s="325"/>
      <c r="C412" s="324"/>
      <c r="D412" s="310"/>
    </row>
    <row r="413" spans="1:4" ht="7" customHeight="1" x14ac:dyDescent="0.35">
      <c r="A413" s="311">
        <v>12</v>
      </c>
      <c r="B413" s="312" t="s">
        <v>250</v>
      </c>
      <c r="C413" s="311" t="s">
        <v>142</v>
      </c>
      <c r="D413" s="313">
        <f>[3]Лист_1!$BA$204</f>
        <v>14396050.800000001</v>
      </c>
    </row>
    <row r="414" spans="1:4" ht="9" customHeight="1" x14ac:dyDescent="0.35">
      <c r="A414" s="311"/>
      <c r="B414" s="312"/>
      <c r="C414" s="311"/>
      <c r="D414" s="313"/>
    </row>
    <row r="415" spans="1:4" x14ac:dyDescent="0.35">
      <c r="A415" s="152">
        <v>13</v>
      </c>
      <c r="B415" s="153" t="s">
        <v>421</v>
      </c>
      <c r="C415" s="152" t="s">
        <v>142</v>
      </c>
      <c r="D415" s="207">
        <v>6752311.8399999999</v>
      </c>
    </row>
    <row r="416" spans="1:4" x14ac:dyDescent="0.35">
      <c r="A416" s="152">
        <v>14</v>
      </c>
      <c r="B416" s="153" t="s">
        <v>409</v>
      </c>
      <c r="C416" s="152" t="s">
        <v>142</v>
      </c>
      <c r="D416" s="207">
        <f>[3]Лист_1!$AT$222</f>
        <v>441387.69</v>
      </c>
    </row>
    <row r="417" spans="1:4" x14ac:dyDescent="0.35">
      <c r="A417" s="152">
        <v>15</v>
      </c>
      <c r="B417" s="153" t="s">
        <v>408</v>
      </c>
      <c r="C417" s="152" t="s">
        <v>142</v>
      </c>
      <c r="D417" s="207">
        <f>[3]Лист_1!$AT$221-27.14</f>
        <v>7202351.2700000005</v>
      </c>
    </row>
    <row r="418" spans="1:4" x14ac:dyDescent="0.35">
      <c r="A418" s="152">
        <v>16</v>
      </c>
      <c r="B418" s="153" t="s">
        <v>251</v>
      </c>
      <c r="C418" s="152" t="s">
        <v>142</v>
      </c>
      <c r="D418" s="210">
        <v>0</v>
      </c>
    </row>
    <row r="419" spans="1:4" x14ac:dyDescent="0.35">
      <c r="A419" s="152">
        <v>17</v>
      </c>
      <c r="B419" s="153" t="s">
        <v>252</v>
      </c>
      <c r="C419" s="152" t="s">
        <v>142</v>
      </c>
      <c r="D419" s="210">
        <v>0</v>
      </c>
    </row>
    <row r="420" spans="1:4" x14ac:dyDescent="0.35">
      <c r="A420" s="152">
        <v>18</v>
      </c>
      <c r="B420" s="153" t="s">
        <v>253</v>
      </c>
      <c r="C420" s="152" t="s">
        <v>142</v>
      </c>
      <c r="D420" s="210">
        <v>0</v>
      </c>
    </row>
    <row r="421" spans="1:4" x14ac:dyDescent="0.35">
      <c r="A421" s="152">
        <v>19</v>
      </c>
      <c r="B421" s="153" t="s">
        <v>254</v>
      </c>
      <c r="C421" s="152" t="s">
        <v>142</v>
      </c>
      <c r="D421" s="210">
        <v>0</v>
      </c>
    </row>
    <row r="422" spans="1:4" ht="31" x14ac:dyDescent="0.35">
      <c r="A422" s="152" t="s">
        <v>44</v>
      </c>
      <c r="B422" s="153" t="s">
        <v>502</v>
      </c>
      <c r="C422" s="152" t="s">
        <v>142</v>
      </c>
      <c r="D422" s="259" t="s">
        <v>557</v>
      </c>
    </row>
    <row r="423" spans="1:4" x14ac:dyDescent="0.35">
      <c r="A423" s="152">
        <v>21</v>
      </c>
      <c r="B423" s="153" t="s">
        <v>247</v>
      </c>
      <c r="C423" s="152" t="s">
        <v>142</v>
      </c>
      <c r="D423" s="210">
        <v>0</v>
      </c>
    </row>
    <row r="424" spans="1:4" ht="16" hidden="1" x14ac:dyDescent="0.35">
      <c r="A424" s="261" t="s">
        <v>51</v>
      </c>
      <c r="B424" s="262" t="s">
        <v>255</v>
      </c>
      <c r="C424" s="263" t="s">
        <v>142</v>
      </c>
      <c r="D424" s="264">
        <v>7791.29</v>
      </c>
    </row>
    <row r="426" spans="1:4" x14ac:dyDescent="0.35">
      <c r="A426" s="314" t="s">
        <v>378</v>
      </c>
      <c r="B426" s="314"/>
      <c r="C426" s="314"/>
      <c r="D426" s="314"/>
    </row>
    <row r="428" spans="1:4" x14ac:dyDescent="0.35">
      <c r="A428" s="79" t="s">
        <v>379</v>
      </c>
      <c r="B428" s="334" t="s">
        <v>256</v>
      </c>
      <c r="C428" s="334"/>
      <c r="D428" s="335"/>
    </row>
    <row r="429" spans="1:4" ht="29" customHeight="1" x14ac:dyDescent="0.35">
      <c r="A429" s="315" t="s">
        <v>73</v>
      </c>
      <c r="B429" s="322" t="s">
        <v>257</v>
      </c>
      <c r="C429" s="322"/>
      <c r="D429" s="323"/>
    </row>
    <row r="430" spans="1:4" ht="15.5" customHeight="1" x14ac:dyDescent="0.35">
      <c r="A430" s="316"/>
      <c r="B430" s="318" t="s">
        <v>258</v>
      </c>
      <c r="C430" s="318"/>
      <c r="D430" s="319"/>
    </row>
    <row r="431" spans="1:4" x14ac:dyDescent="0.35">
      <c r="A431" s="316"/>
      <c r="B431" s="318" t="s">
        <v>259</v>
      </c>
      <c r="C431" s="318"/>
      <c r="D431" s="319"/>
    </row>
    <row r="432" spans="1:4" ht="30" customHeight="1" x14ac:dyDescent="0.35">
      <c r="A432" s="316"/>
      <c r="B432" s="318" t="s">
        <v>260</v>
      </c>
      <c r="C432" s="318"/>
      <c r="D432" s="319"/>
    </row>
    <row r="433" spans="1:4" ht="16" customHeight="1" x14ac:dyDescent="0.35">
      <c r="A433" s="317"/>
      <c r="B433" s="320" t="s">
        <v>261</v>
      </c>
      <c r="C433" s="320"/>
      <c r="D433" s="321"/>
    </row>
    <row r="434" spans="1:4" ht="15.5" customHeight="1" x14ac:dyDescent="0.35">
      <c r="A434" s="315" t="s">
        <v>262</v>
      </c>
      <c r="B434" s="322" t="s">
        <v>263</v>
      </c>
      <c r="C434" s="322"/>
      <c r="D434" s="323"/>
    </row>
    <row r="435" spans="1:4" ht="50" customHeight="1" x14ac:dyDescent="0.35">
      <c r="A435" s="316"/>
      <c r="B435" s="318" t="s">
        <v>264</v>
      </c>
      <c r="C435" s="318"/>
      <c r="D435" s="319"/>
    </row>
    <row r="436" spans="1:4" ht="16" customHeight="1" x14ac:dyDescent="0.35">
      <c r="A436" s="317"/>
      <c r="B436" s="320" t="s">
        <v>265</v>
      </c>
      <c r="C436" s="320"/>
      <c r="D436" s="321"/>
    </row>
    <row r="437" spans="1:4" ht="15.5" customHeight="1" x14ac:dyDescent="0.35">
      <c r="A437" s="315" t="s">
        <v>266</v>
      </c>
      <c r="B437" s="322" t="s">
        <v>267</v>
      </c>
      <c r="C437" s="322"/>
      <c r="D437" s="323"/>
    </row>
    <row r="438" spans="1:4" ht="16" customHeight="1" x14ac:dyDescent="0.35">
      <c r="A438" s="317"/>
      <c r="B438" s="320" t="s">
        <v>268</v>
      </c>
      <c r="C438" s="320"/>
      <c r="D438" s="321"/>
    </row>
    <row r="439" spans="1:4" ht="15.5" customHeight="1" x14ac:dyDescent="0.35">
      <c r="A439" s="315" t="s">
        <v>269</v>
      </c>
      <c r="B439" s="322" t="s">
        <v>270</v>
      </c>
      <c r="C439" s="322"/>
      <c r="D439" s="323"/>
    </row>
    <row r="440" spans="1:4" ht="15.5" customHeight="1" x14ac:dyDescent="0.35">
      <c r="A440" s="316"/>
      <c r="B440" s="318" t="s">
        <v>271</v>
      </c>
      <c r="C440" s="318"/>
      <c r="D440" s="319"/>
    </row>
    <row r="441" spans="1:4" ht="30" customHeight="1" x14ac:dyDescent="0.35">
      <c r="A441" s="317"/>
      <c r="B441" s="320" t="s">
        <v>596</v>
      </c>
      <c r="C441" s="320"/>
      <c r="D441" s="321"/>
    </row>
    <row r="442" spans="1:4" x14ac:dyDescent="0.35">
      <c r="A442" s="315" t="s">
        <v>272</v>
      </c>
      <c r="B442" s="322" t="s">
        <v>273</v>
      </c>
      <c r="C442" s="322"/>
      <c r="D442" s="323"/>
    </row>
    <row r="443" spans="1:4" ht="15.5" customHeight="1" x14ac:dyDescent="0.35">
      <c r="A443" s="316"/>
      <c r="B443" s="318" t="s">
        <v>274</v>
      </c>
      <c r="C443" s="318"/>
      <c r="D443" s="319"/>
    </row>
    <row r="444" spans="1:4" ht="44" customHeight="1" x14ac:dyDescent="0.35">
      <c r="A444" s="316"/>
      <c r="B444" s="318" t="s">
        <v>275</v>
      </c>
      <c r="C444" s="318"/>
      <c r="D444" s="319"/>
    </row>
    <row r="445" spans="1:4" ht="15.5" customHeight="1" x14ac:dyDescent="0.35">
      <c r="A445" s="316"/>
      <c r="B445" s="318" t="s">
        <v>276</v>
      </c>
      <c r="C445" s="318"/>
      <c r="D445" s="319"/>
    </row>
    <row r="446" spans="1:4" ht="32" customHeight="1" x14ac:dyDescent="0.35">
      <c r="A446" s="316"/>
      <c r="B446" s="318" t="s">
        <v>277</v>
      </c>
      <c r="C446" s="318"/>
      <c r="D446" s="319"/>
    </row>
    <row r="447" spans="1:4" ht="15.5" customHeight="1" x14ac:dyDescent="0.35">
      <c r="A447" s="316"/>
      <c r="B447" s="318" t="s">
        <v>278</v>
      </c>
      <c r="C447" s="318"/>
      <c r="D447" s="319"/>
    </row>
    <row r="448" spans="1:4" x14ac:dyDescent="0.35">
      <c r="A448" s="316"/>
      <c r="B448" s="318"/>
      <c r="C448" s="318"/>
      <c r="D448" s="319"/>
    </row>
    <row r="449" spans="1:4" hidden="1" x14ac:dyDescent="0.35">
      <c r="A449" s="316"/>
      <c r="B449" s="318"/>
      <c r="C449" s="318"/>
      <c r="D449" s="319"/>
    </row>
    <row r="450" spans="1:4" hidden="1" x14ac:dyDescent="0.35">
      <c r="A450" s="316"/>
      <c r="B450" s="318"/>
      <c r="C450" s="318"/>
      <c r="D450" s="319"/>
    </row>
    <row r="451" spans="1:4" hidden="1" x14ac:dyDescent="0.35">
      <c r="A451" s="317"/>
      <c r="B451" s="320"/>
      <c r="C451" s="320"/>
      <c r="D451" s="321"/>
    </row>
    <row r="452" spans="1:4" ht="28.5" customHeight="1" x14ac:dyDescent="0.35">
      <c r="A452" s="315" t="s">
        <v>280</v>
      </c>
      <c r="B452" s="322" t="s">
        <v>281</v>
      </c>
      <c r="C452" s="322"/>
      <c r="D452" s="323"/>
    </row>
    <row r="453" spans="1:4" x14ac:dyDescent="0.35">
      <c r="A453" s="316"/>
      <c r="B453" s="318" t="s">
        <v>282</v>
      </c>
      <c r="C453" s="318"/>
      <c r="D453" s="319"/>
    </row>
    <row r="454" spans="1:4" x14ac:dyDescent="0.35">
      <c r="A454" s="317"/>
      <c r="B454" s="320"/>
      <c r="C454" s="320"/>
      <c r="D454" s="321"/>
    </row>
    <row r="455" spans="1:4" ht="35.5" customHeight="1" x14ac:dyDescent="0.35">
      <c r="A455" s="315" t="s">
        <v>283</v>
      </c>
      <c r="B455" s="322" t="s">
        <v>284</v>
      </c>
      <c r="C455" s="322"/>
      <c r="D455" s="323"/>
    </row>
    <row r="456" spans="1:4" ht="30.5" customHeight="1" x14ac:dyDescent="0.35">
      <c r="A456" s="316"/>
      <c r="B456" s="318" t="s">
        <v>285</v>
      </c>
      <c r="C456" s="318"/>
      <c r="D456" s="319"/>
    </row>
    <row r="457" spans="1:4" ht="34.5" customHeight="1" x14ac:dyDescent="0.35">
      <c r="A457" s="316"/>
      <c r="B457" s="318" t="s">
        <v>286</v>
      </c>
      <c r="C457" s="318"/>
      <c r="D457" s="319"/>
    </row>
    <row r="458" spans="1:4" x14ac:dyDescent="0.35">
      <c r="A458" s="317"/>
      <c r="B458" s="320"/>
      <c r="C458" s="320"/>
      <c r="D458" s="321"/>
    </row>
    <row r="459" spans="1:4" ht="35" customHeight="1" x14ac:dyDescent="0.35">
      <c r="A459" s="315" t="s">
        <v>287</v>
      </c>
      <c r="B459" s="322" t="s">
        <v>288</v>
      </c>
      <c r="C459" s="322"/>
      <c r="D459" s="323"/>
    </row>
    <row r="460" spans="1:4" ht="33" customHeight="1" x14ac:dyDescent="0.35">
      <c r="A460" s="316"/>
      <c r="B460" s="318" t="s">
        <v>289</v>
      </c>
      <c r="C460" s="318"/>
      <c r="D460" s="319"/>
    </row>
    <row r="461" spans="1:4" ht="15.5" customHeight="1" x14ac:dyDescent="0.35">
      <c r="A461" s="316"/>
      <c r="B461" s="318" t="s">
        <v>290</v>
      </c>
      <c r="C461" s="318"/>
      <c r="D461" s="319"/>
    </row>
    <row r="462" spans="1:4" ht="30" customHeight="1" x14ac:dyDescent="0.35">
      <c r="A462" s="316"/>
      <c r="B462" s="318" t="s">
        <v>597</v>
      </c>
      <c r="C462" s="318"/>
      <c r="D462" s="319"/>
    </row>
    <row r="463" spans="1:4" x14ac:dyDescent="0.35">
      <c r="A463" s="317"/>
      <c r="B463" s="320" t="s">
        <v>603</v>
      </c>
      <c r="C463" s="320"/>
      <c r="D463" s="321"/>
    </row>
    <row r="464" spans="1:4" ht="18" customHeight="1" x14ac:dyDescent="0.35">
      <c r="A464" s="315" t="s">
        <v>291</v>
      </c>
      <c r="B464" s="354" t="s">
        <v>292</v>
      </c>
      <c r="C464" s="354"/>
      <c r="D464" s="355"/>
    </row>
    <row r="465" spans="1:4" ht="15.5" customHeight="1" x14ac:dyDescent="0.35">
      <c r="A465" s="316"/>
      <c r="B465" s="318" t="s">
        <v>293</v>
      </c>
      <c r="C465" s="318"/>
      <c r="D465" s="319"/>
    </row>
    <row r="466" spans="1:4" x14ac:dyDescent="0.35">
      <c r="A466" s="316"/>
      <c r="B466" s="318" t="s">
        <v>294</v>
      </c>
      <c r="C466" s="318"/>
      <c r="D466" s="319"/>
    </row>
    <row r="467" spans="1:4" ht="31.5" customHeight="1" x14ac:dyDescent="0.35">
      <c r="A467" s="316"/>
      <c r="B467" s="318" t="s">
        <v>295</v>
      </c>
      <c r="C467" s="318"/>
      <c r="D467" s="319"/>
    </row>
    <row r="468" spans="1:4" x14ac:dyDescent="0.35">
      <c r="A468" s="316"/>
      <c r="B468" s="318" t="s">
        <v>296</v>
      </c>
      <c r="C468" s="318"/>
      <c r="D468" s="319"/>
    </row>
    <row r="469" spans="1:4" x14ac:dyDescent="0.35">
      <c r="A469" s="316"/>
      <c r="B469" s="356" t="s">
        <v>297</v>
      </c>
      <c r="C469" s="356"/>
      <c r="D469" s="357"/>
    </row>
    <row r="470" spans="1:4" x14ac:dyDescent="0.35">
      <c r="A470" s="316"/>
      <c r="B470" s="318" t="s">
        <v>298</v>
      </c>
      <c r="C470" s="318"/>
      <c r="D470" s="319"/>
    </row>
    <row r="471" spans="1:4" ht="33" customHeight="1" x14ac:dyDescent="0.35">
      <c r="A471" s="316"/>
      <c r="B471" s="318" t="s">
        <v>299</v>
      </c>
      <c r="C471" s="318"/>
      <c r="D471" s="319"/>
    </row>
    <row r="472" spans="1:4" x14ac:dyDescent="0.35">
      <c r="A472" s="316"/>
      <c r="B472" s="318" t="s">
        <v>300</v>
      </c>
      <c r="C472" s="318"/>
      <c r="D472" s="319"/>
    </row>
    <row r="473" spans="1:4" x14ac:dyDescent="0.35">
      <c r="A473" s="316"/>
      <c r="B473" s="318" t="s">
        <v>301</v>
      </c>
      <c r="C473" s="318"/>
      <c r="D473" s="319"/>
    </row>
    <row r="474" spans="1:4" ht="16.5" customHeight="1" x14ac:dyDescent="0.35">
      <c r="A474" s="316"/>
      <c r="B474" s="318" t="s">
        <v>302</v>
      </c>
      <c r="C474" s="318"/>
      <c r="D474" s="319"/>
    </row>
    <row r="475" spans="1:4" ht="15.5" customHeight="1" x14ac:dyDescent="0.35">
      <c r="A475" s="316"/>
      <c r="B475" s="318" t="s">
        <v>509</v>
      </c>
      <c r="C475" s="318"/>
      <c r="D475" s="319"/>
    </row>
    <row r="476" spans="1:4" x14ac:dyDescent="0.35">
      <c r="A476" s="316"/>
      <c r="B476" s="318" t="s">
        <v>303</v>
      </c>
      <c r="C476" s="318"/>
      <c r="D476" s="319"/>
    </row>
    <row r="477" spans="1:4" x14ac:dyDescent="0.35">
      <c r="A477" s="316"/>
      <c r="B477" s="318" t="s">
        <v>304</v>
      </c>
      <c r="C477" s="318"/>
      <c r="D477" s="319"/>
    </row>
    <row r="478" spans="1:4" ht="15.5" customHeight="1" x14ac:dyDescent="0.35">
      <c r="A478" s="316"/>
      <c r="B478" s="318" t="s">
        <v>305</v>
      </c>
      <c r="C478" s="318"/>
      <c r="D478" s="319"/>
    </row>
    <row r="479" spans="1:4" x14ac:dyDescent="0.35">
      <c r="A479" s="316"/>
      <c r="B479" s="318" t="s">
        <v>306</v>
      </c>
      <c r="C479" s="318"/>
      <c r="D479" s="319"/>
    </row>
    <row r="480" spans="1:4" x14ac:dyDescent="0.35">
      <c r="A480" s="316"/>
      <c r="B480" s="318" t="s">
        <v>307</v>
      </c>
      <c r="C480" s="318"/>
      <c r="D480" s="319"/>
    </row>
    <row r="481" spans="1:4" ht="16" customHeight="1" x14ac:dyDescent="0.35">
      <c r="A481" s="317"/>
      <c r="B481" s="320"/>
      <c r="C481" s="320"/>
      <c r="D481" s="321"/>
    </row>
    <row r="482" spans="1:4" x14ac:dyDescent="0.35">
      <c r="A482" s="315" t="s">
        <v>308</v>
      </c>
      <c r="B482" s="322" t="s">
        <v>309</v>
      </c>
      <c r="C482" s="322"/>
      <c r="D482" s="323"/>
    </row>
    <row r="483" spans="1:4" x14ac:dyDescent="0.35">
      <c r="A483" s="316"/>
      <c r="B483" s="318" t="s">
        <v>310</v>
      </c>
      <c r="C483" s="318"/>
      <c r="D483" s="319"/>
    </row>
    <row r="484" spans="1:4" ht="57.5" customHeight="1" x14ac:dyDescent="0.35">
      <c r="A484" s="317"/>
      <c r="B484" s="320" t="s">
        <v>311</v>
      </c>
      <c r="C484" s="320"/>
      <c r="D484" s="321"/>
    </row>
    <row r="485" spans="1:4" ht="33.5" customHeight="1" x14ac:dyDescent="0.35">
      <c r="A485" s="315" t="s">
        <v>382</v>
      </c>
      <c r="B485" s="359" t="s">
        <v>598</v>
      </c>
      <c r="C485" s="360"/>
      <c r="D485" s="361"/>
    </row>
    <row r="486" spans="1:4" ht="28" customHeight="1" x14ac:dyDescent="0.35">
      <c r="A486" s="316"/>
      <c r="B486" s="362" t="s">
        <v>312</v>
      </c>
      <c r="C486" s="362"/>
      <c r="D486" s="363"/>
    </row>
    <row r="487" spans="1:4" x14ac:dyDescent="0.35">
      <c r="A487" s="316"/>
      <c r="B487" s="318" t="s">
        <v>313</v>
      </c>
      <c r="C487" s="318"/>
      <c r="D487" s="319"/>
    </row>
    <row r="488" spans="1:4" x14ac:dyDescent="0.35">
      <c r="A488" s="316"/>
      <c r="B488" s="318" t="s">
        <v>314</v>
      </c>
      <c r="C488" s="318"/>
      <c r="D488" s="319"/>
    </row>
    <row r="489" spans="1:4" x14ac:dyDescent="0.35">
      <c r="A489" s="316"/>
      <c r="B489" s="318" t="s">
        <v>315</v>
      </c>
      <c r="C489" s="318"/>
      <c r="D489" s="319"/>
    </row>
    <row r="490" spans="1:4" x14ac:dyDescent="0.35">
      <c r="A490" s="316"/>
      <c r="B490" s="318" t="s">
        <v>316</v>
      </c>
      <c r="C490" s="318"/>
      <c r="D490" s="319"/>
    </row>
    <row r="491" spans="1:4" ht="15.5" customHeight="1" x14ac:dyDescent="0.35">
      <c r="A491" s="316"/>
      <c r="B491" s="318" t="s">
        <v>317</v>
      </c>
      <c r="C491" s="318"/>
      <c r="D491" s="319"/>
    </row>
    <row r="492" spans="1:4" x14ac:dyDescent="0.35">
      <c r="A492" s="316"/>
      <c r="B492" s="318" t="s">
        <v>318</v>
      </c>
      <c r="C492" s="318"/>
      <c r="D492" s="319"/>
    </row>
    <row r="493" spans="1:4" x14ac:dyDescent="0.35">
      <c r="A493" s="316"/>
      <c r="B493" s="318" t="s">
        <v>319</v>
      </c>
      <c r="C493" s="318"/>
      <c r="D493" s="319"/>
    </row>
    <row r="494" spans="1:4" ht="31.5" customHeight="1" x14ac:dyDescent="0.35">
      <c r="A494" s="316"/>
      <c r="B494" s="318" t="s">
        <v>380</v>
      </c>
      <c r="C494" s="318"/>
      <c r="D494" s="319"/>
    </row>
    <row r="495" spans="1:4" ht="39" customHeight="1" x14ac:dyDescent="0.35">
      <c r="A495" s="316"/>
      <c r="B495" s="318" t="s">
        <v>601</v>
      </c>
      <c r="C495" s="318"/>
      <c r="D495" s="319"/>
    </row>
    <row r="496" spans="1:4" ht="15.5" customHeight="1" x14ac:dyDescent="0.35">
      <c r="A496" s="316"/>
      <c r="B496" s="318" t="s">
        <v>513</v>
      </c>
      <c r="C496" s="318"/>
      <c r="D496" s="319"/>
    </row>
    <row r="497" spans="1:4" ht="16" customHeight="1" x14ac:dyDescent="0.35">
      <c r="A497" s="317"/>
      <c r="B497" s="320" t="s">
        <v>381</v>
      </c>
      <c r="C497" s="320"/>
      <c r="D497" s="321"/>
    </row>
    <row r="498" spans="1:4" ht="15.5" customHeight="1" x14ac:dyDescent="0.35">
      <c r="A498" s="315" t="s">
        <v>320</v>
      </c>
      <c r="B498" s="322" t="s">
        <v>321</v>
      </c>
      <c r="C498" s="322"/>
      <c r="D498" s="323"/>
    </row>
    <row r="499" spans="1:4" x14ac:dyDescent="0.35">
      <c r="A499" s="316"/>
      <c r="B499" s="318" t="s">
        <v>514</v>
      </c>
      <c r="C499" s="318"/>
      <c r="D499" s="319"/>
    </row>
    <row r="500" spans="1:4" ht="15.5" customHeight="1" x14ac:dyDescent="0.35">
      <c r="A500" s="316"/>
      <c r="B500" s="318" t="s">
        <v>322</v>
      </c>
      <c r="C500" s="318"/>
      <c r="D500" s="319"/>
    </row>
    <row r="501" spans="1:4" ht="15.5" customHeight="1" x14ac:dyDescent="0.35">
      <c r="A501" s="316"/>
      <c r="B501" s="318" t="s">
        <v>323</v>
      </c>
      <c r="C501" s="318"/>
      <c r="D501" s="319"/>
    </row>
    <row r="502" spans="1:4" ht="117.5" customHeight="1" x14ac:dyDescent="0.35">
      <c r="A502" s="316"/>
      <c r="B502" s="318" t="s">
        <v>610</v>
      </c>
      <c r="C502" s="318"/>
      <c r="D502" s="319"/>
    </row>
    <row r="503" spans="1:4" ht="15.5" customHeight="1" x14ac:dyDescent="0.35">
      <c r="A503" s="316"/>
      <c r="B503" s="318" t="s">
        <v>383</v>
      </c>
      <c r="C503" s="318"/>
      <c r="D503" s="319"/>
    </row>
    <row r="504" spans="1:4" x14ac:dyDescent="0.35">
      <c r="A504" s="316"/>
      <c r="B504" s="318" t="s">
        <v>324</v>
      </c>
      <c r="C504" s="318"/>
      <c r="D504" s="319"/>
    </row>
    <row r="505" spans="1:4" ht="15.5" customHeight="1" x14ac:dyDescent="0.35">
      <c r="A505" s="317"/>
      <c r="B505" s="320" t="s">
        <v>384</v>
      </c>
      <c r="C505" s="320"/>
      <c r="D505" s="321"/>
    </row>
    <row r="506" spans="1:4" ht="28" customHeight="1" x14ac:dyDescent="0.35">
      <c r="A506" s="265"/>
      <c r="B506" s="318" t="s">
        <v>385</v>
      </c>
      <c r="C506" s="318"/>
      <c r="D506" s="319"/>
    </row>
    <row r="507" spans="1:4" ht="28.5" customHeight="1" x14ac:dyDescent="0.35">
      <c r="A507" s="265" t="s">
        <v>325</v>
      </c>
      <c r="B507" s="318" t="s">
        <v>386</v>
      </c>
      <c r="C507" s="318"/>
      <c r="D507" s="319"/>
    </row>
    <row r="508" spans="1:4" ht="31" customHeight="1" x14ac:dyDescent="0.35">
      <c r="A508" s="266"/>
      <c r="B508" s="318" t="s">
        <v>387</v>
      </c>
      <c r="C508" s="318"/>
      <c r="D508" s="319"/>
    </row>
    <row r="509" spans="1:4" ht="15.5" customHeight="1" x14ac:dyDescent="0.35">
      <c r="A509" s="266"/>
      <c r="B509" s="318" t="s">
        <v>398</v>
      </c>
      <c r="C509" s="318"/>
      <c r="D509" s="319"/>
    </row>
    <row r="510" spans="1:4" ht="33" customHeight="1" x14ac:dyDescent="0.35">
      <c r="A510" s="266"/>
      <c r="B510" s="318" t="s">
        <v>388</v>
      </c>
      <c r="C510" s="318"/>
      <c r="D510" s="319"/>
    </row>
    <row r="511" spans="1:4" ht="15.5" customHeight="1" x14ac:dyDescent="0.35">
      <c r="A511" s="266"/>
      <c r="B511" s="318" t="s">
        <v>389</v>
      </c>
      <c r="C511" s="318"/>
      <c r="D511" s="319"/>
    </row>
    <row r="512" spans="1:4" ht="15.5" customHeight="1" x14ac:dyDescent="0.35">
      <c r="A512" s="266"/>
      <c r="B512" s="318" t="s">
        <v>390</v>
      </c>
      <c r="C512" s="318"/>
      <c r="D512" s="319"/>
    </row>
    <row r="513" spans="1:4" x14ac:dyDescent="0.35">
      <c r="A513" s="266"/>
      <c r="B513" s="318" t="s">
        <v>391</v>
      </c>
      <c r="C513" s="318"/>
      <c r="D513" s="319"/>
    </row>
    <row r="514" spans="1:4" ht="15.5" customHeight="1" x14ac:dyDescent="0.35">
      <c r="A514" s="315" t="s">
        <v>326</v>
      </c>
      <c r="B514" s="322" t="s">
        <v>327</v>
      </c>
      <c r="C514" s="322"/>
      <c r="D514" s="323"/>
    </row>
    <row r="515" spans="1:4" x14ac:dyDescent="0.35">
      <c r="A515" s="316"/>
      <c r="B515" s="318" t="s">
        <v>328</v>
      </c>
      <c r="C515" s="318"/>
      <c r="D515" s="319"/>
    </row>
    <row r="516" spans="1:4" ht="15.5" customHeight="1" x14ac:dyDescent="0.35">
      <c r="A516" s="316"/>
      <c r="B516" s="318" t="s">
        <v>329</v>
      </c>
      <c r="C516" s="318"/>
      <c r="D516" s="319"/>
    </row>
    <row r="517" spans="1:4" ht="33.5" customHeight="1" x14ac:dyDescent="0.35">
      <c r="A517" s="316"/>
      <c r="B517" s="318" t="s">
        <v>330</v>
      </c>
      <c r="C517" s="318"/>
      <c r="D517" s="319"/>
    </row>
    <row r="518" spans="1:4" ht="15.5" customHeight="1" x14ac:dyDescent="0.35">
      <c r="A518" s="316"/>
      <c r="B518" s="318" t="s">
        <v>331</v>
      </c>
      <c r="C518" s="318"/>
      <c r="D518" s="319"/>
    </row>
    <row r="519" spans="1:4" ht="15.5" customHeight="1" x14ac:dyDescent="0.35">
      <c r="A519" s="316"/>
      <c r="B519" s="320" t="s">
        <v>332</v>
      </c>
      <c r="C519" s="320"/>
      <c r="D519" s="321"/>
    </row>
    <row r="520" spans="1:4" ht="15.5" customHeight="1" x14ac:dyDescent="0.35">
      <c r="A520" s="317"/>
      <c r="B520" s="320" t="s">
        <v>397</v>
      </c>
      <c r="C520" s="320"/>
      <c r="D520" s="321"/>
    </row>
    <row r="521" spans="1:4" ht="15.5" hidden="1" customHeight="1" x14ac:dyDescent="0.35">
      <c r="A521" s="315" t="s">
        <v>334</v>
      </c>
      <c r="B521" s="322" t="s">
        <v>335</v>
      </c>
      <c r="C521" s="322"/>
      <c r="D521" s="323"/>
    </row>
    <row r="522" spans="1:4" ht="15.5" hidden="1" customHeight="1" x14ac:dyDescent="0.35">
      <c r="A522" s="316"/>
      <c r="B522" s="318" t="s">
        <v>336</v>
      </c>
      <c r="C522" s="318"/>
      <c r="D522" s="319"/>
    </row>
    <row r="523" spans="1:4" ht="15.5" hidden="1" customHeight="1" x14ac:dyDescent="0.35">
      <c r="A523" s="316"/>
      <c r="B523" s="318" t="s">
        <v>337</v>
      </c>
      <c r="C523" s="318"/>
      <c r="D523" s="319"/>
    </row>
    <row r="524" spans="1:4" ht="15.5" hidden="1" customHeight="1" x14ac:dyDescent="0.35">
      <c r="A524" s="316"/>
      <c r="B524" s="318" t="s">
        <v>338</v>
      </c>
      <c r="C524" s="318"/>
      <c r="D524" s="319"/>
    </row>
    <row r="525" spans="1:4" hidden="1" x14ac:dyDescent="0.35">
      <c r="A525" s="316"/>
      <c r="B525" s="318"/>
      <c r="C525" s="318"/>
      <c r="D525" s="319"/>
    </row>
    <row r="526" spans="1:4" ht="15.5" customHeight="1" x14ac:dyDescent="0.35">
      <c r="A526" s="316"/>
      <c r="B526" s="318" t="s">
        <v>339</v>
      </c>
      <c r="C526" s="318"/>
      <c r="D526" s="319"/>
    </row>
    <row r="527" spans="1:4" ht="45.5" customHeight="1" x14ac:dyDescent="0.35">
      <c r="A527" s="316"/>
      <c r="B527" s="318" t="s">
        <v>340</v>
      </c>
      <c r="C527" s="318"/>
      <c r="D527" s="319"/>
    </row>
    <row r="528" spans="1:4" ht="15.5" customHeight="1" x14ac:dyDescent="0.35">
      <c r="A528" s="316"/>
      <c r="B528" s="318" t="s">
        <v>618</v>
      </c>
      <c r="C528" s="318"/>
      <c r="D528" s="319"/>
    </row>
    <row r="529" spans="1:7" x14ac:dyDescent="0.35">
      <c r="A529" s="316"/>
      <c r="B529" s="318" t="s">
        <v>392</v>
      </c>
      <c r="C529" s="318"/>
      <c r="D529" s="319"/>
    </row>
    <row r="530" spans="1:7" x14ac:dyDescent="0.35">
      <c r="A530" s="316"/>
      <c r="B530" s="318" t="s">
        <v>512</v>
      </c>
      <c r="C530" s="318"/>
      <c r="D530" s="319"/>
    </row>
    <row r="531" spans="1:7" ht="15.5" customHeight="1" x14ac:dyDescent="0.35">
      <c r="A531" s="316"/>
      <c r="B531" s="318" t="s">
        <v>393</v>
      </c>
      <c r="C531" s="318"/>
      <c r="D531" s="319"/>
    </row>
    <row r="532" spans="1:7" ht="15.5" customHeight="1" x14ac:dyDescent="0.35">
      <c r="A532" s="316"/>
      <c r="B532" s="318" t="s">
        <v>394</v>
      </c>
      <c r="C532" s="318"/>
      <c r="D532" s="319"/>
    </row>
    <row r="533" spans="1:7" ht="15.5" customHeight="1" x14ac:dyDescent="0.35">
      <c r="A533" s="316"/>
      <c r="B533" s="318" t="s">
        <v>395</v>
      </c>
      <c r="C533" s="318"/>
      <c r="D533" s="319"/>
    </row>
    <row r="534" spans="1:7" ht="15.5" customHeight="1" x14ac:dyDescent="0.35">
      <c r="A534" s="316"/>
      <c r="B534" s="318" t="s">
        <v>396</v>
      </c>
      <c r="C534" s="318"/>
      <c r="D534" s="319"/>
    </row>
    <row r="535" spans="1:7" x14ac:dyDescent="0.35">
      <c r="A535" s="317"/>
      <c r="B535" s="320" t="s">
        <v>333</v>
      </c>
      <c r="C535" s="320"/>
      <c r="D535" s="321"/>
    </row>
    <row r="536" spans="1:7" s="59" customFormat="1" ht="25.5" customHeight="1" x14ac:dyDescent="0.35">
      <c r="A536" s="358" t="s">
        <v>615</v>
      </c>
      <c r="B536" s="358"/>
      <c r="C536" s="358"/>
      <c r="D536" s="358"/>
    </row>
    <row r="537" spans="1:7" s="59" customFormat="1" x14ac:dyDescent="0.35">
      <c r="A537" s="268"/>
      <c r="B537" s="268"/>
      <c r="C537" s="268"/>
      <c r="D537" s="268"/>
    </row>
    <row r="538" spans="1:7" s="59" customFormat="1" x14ac:dyDescent="0.35">
      <c r="A538" s="255">
        <v>1</v>
      </c>
      <c r="B538" s="156" t="s">
        <v>341</v>
      </c>
      <c r="C538" s="255" t="s">
        <v>33</v>
      </c>
      <c r="D538" s="272" t="s">
        <v>616</v>
      </c>
    </row>
    <row r="539" spans="1:7" s="59" customFormat="1" x14ac:dyDescent="0.35">
      <c r="A539" s="255">
        <v>2</v>
      </c>
      <c r="B539" s="156" t="s">
        <v>342</v>
      </c>
      <c r="C539" s="255" t="s">
        <v>33</v>
      </c>
      <c r="D539" s="272">
        <v>0</v>
      </c>
    </row>
    <row r="540" spans="1:7" s="59" customFormat="1" ht="31" x14ac:dyDescent="0.35">
      <c r="A540" s="255">
        <v>3</v>
      </c>
      <c r="B540" s="156" t="s">
        <v>343</v>
      </c>
      <c r="C540" s="255" t="s">
        <v>142</v>
      </c>
      <c r="D540" s="272" t="s">
        <v>617</v>
      </c>
    </row>
    <row r="541" spans="1:7" s="59" customFormat="1" x14ac:dyDescent="0.35">
      <c r="A541" s="269"/>
      <c r="B541" s="157"/>
      <c r="C541" s="157"/>
      <c r="D541" s="269"/>
      <c r="E541" s="269"/>
      <c r="F541" s="269"/>
      <c r="G541" s="270"/>
    </row>
  </sheetData>
  <mergeCells count="259">
    <mergeCell ref="B486:D486"/>
    <mergeCell ref="B487:D487"/>
    <mergeCell ref="B488:D488"/>
    <mergeCell ref="B489:D489"/>
    <mergeCell ref="B490:D490"/>
    <mergeCell ref="B491:D491"/>
    <mergeCell ref="B492:D492"/>
    <mergeCell ref="A536:D536"/>
    <mergeCell ref="A514:A520"/>
    <mergeCell ref="B528:D528"/>
    <mergeCell ref="B529:D529"/>
    <mergeCell ref="B530:D530"/>
    <mergeCell ref="B531:D531"/>
    <mergeCell ref="B532:D532"/>
    <mergeCell ref="B533:D533"/>
    <mergeCell ref="B534:D534"/>
    <mergeCell ref="B535:D535"/>
    <mergeCell ref="B521:D521"/>
    <mergeCell ref="B522:D522"/>
    <mergeCell ref="B523:D523"/>
    <mergeCell ref="B524:D524"/>
    <mergeCell ref="B525:D525"/>
    <mergeCell ref="B526:D526"/>
    <mergeCell ref="B527:D527"/>
    <mergeCell ref="B514:D514"/>
    <mergeCell ref="B515:D515"/>
    <mergeCell ref="B516:D516"/>
    <mergeCell ref="B517:D517"/>
    <mergeCell ref="B518:D518"/>
    <mergeCell ref="B519:D519"/>
    <mergeCell ref="B520:D520"/>
    <mergeCell ref="B483:D483"/>
    <mergeCell ref="B510:D510"/>
    <mergeCell ref="B511:D511"/>
    <mergeCell ref="B512:D512"/>
    <mergeCell ref="B513:D513"/>
    <mergeCell ref="B505:D505"/>
    <mergeCell ref="B500:D500"/>
    <mergeCell ref="B501:D501"/>
    <mergeCell ref="B502:D502"/>
    <mergeCell ref="B503:D503"/>
    <mergeCell ref="B504:D504"/>
    <mergeCell ref="B506:D506"/>
    <mergeCell ref="B507:D507"/>
    <mergeCell ref="B508:D508"/>
    <mergeCell ref="B509:D509"/>
    <mergeCell ref="B493:D493"/>
    <mergeCell ref="B494:D494"/>
    <mergeCell ref="B495:D495"/>
    <mergeCell ref="B496:D496"/>
    <mergeCell ref="B497:D497"/>
    <mergeCell ref="B498:D498"/>
    <mergeCell ref="B499:D499"/>
    <mergeCell ref="B484:D484"/>
    <mergeCell ref="B485:D485"/>
    <mergeCell ref="B474:D474"/>
    <mergeCell ref="B475:D475"/>
    <mergeCell ref="B476:D476"/>
    <mergeCell ref="B477:D477"/>
    <mergeCell ref="B478:D478"/>
    <mergeCell ref="B479:D479"/>
    <mergeCell ref="B480:D480"/>
    <mergeCell ref="B481:D481"/>
    <mergeCell ref="B482:D482"/>
    <mergeCell ref="B465:D465"/>
    <mergeCell ref="B466:D466"/>
    <mergeCell ref="B467:D467"/>
    <mergeCell ref="B468:D468"/>
    <mergeCell ref="B469:D469"/>
    <mergeCell ref="B470:D470"/>
    <mergeCell ref="B471:D471"/>
    <mergeCell ref="B472:D472"/>
    <mergeCell ref="B473:D473"/>
    <mergeCell ref="B456:D456"/>
    <mergeCell ref="B457:D457"/>
    <mergeCell ref="B458:D458"/>
    <mergeCell ref="B459:D459"/>
    <mergeCell ref="B460:D460"/>
    <mergeCell ref="B461:D461"/>
    <mergeCell ref="B462:D462"/>
    <mergeCell ref="B463:D463"/>
    <mergeCell ref="B464:D464"/>
    <mergeCell ref="A33:D33"/>
    <mergeCell ref="A38:D38"/>
    <mergeCell ref="B39:B40"/>
    <mergeCell ref="C39:C40"/>
    <mergeCell ref="D39:D40"/>
    <mergeCell ref="A42:D42"/>
    <mergeCell ref="B4:B5"/>
    <mergeCell ref="C4:C5"/>
    <mergeCell ref="D4:D5"/>
    <mergeCell ref="A7:D7"/>
    <mergeCell ref="A10:D10"/>
    <mergeCell ref="A12:D12"/>
    <mergeCell ref="A67:D67"/>
    <mergeCell ref="A74:D74"/>
    <mergeCell ref="A81:D81"/>
    <mergeCell ref="A88:D88"/>
    <mergeCell ref="A90:D90"/>
    <mergeCell ref="A92:D92"/>
    <mergeCell ref="A44:D44"/>
    <mergeCell ref="A47:D47"/>
    <mergeCell ref="A49:D49"/>
    <mergeCell ref="A52:D52"/>
    <mergeCell ref="A54:D54"/>
    <mergeCell ref="A57:D57"/>
    <mergeCell ref="B105:B106"/>
    <mergeCell ref="C105:C106"/>
    <mergeCell ref="D105:D106"/>
    <mergeCell ref="A94:D94"/>
    <mergeCell ref="A96:D96"/>
    <mergeCell ref="A98:D98"/>
    <mergeCell ref="B99:B100"/>
    <mergeCell ref="C99:C100"/>
    <mergeCell ref="D99:D100"/>
    <mergeCell ref="B127:B128"/>
    <mergeCell ref="C127:C128"/>
    <mergeCell ref="D127:D128"/>
    <mergeCell ref="B135:B136"/>
    <mergeCell ref="C135:C136"/>
    <mergeCell ref="D135:D136"/>
    <mergeCell ref="B111:B112"/>
    <mergeCell ref="C111:C112"/>
    <mergeCell ref="D111:D112"/>
    <mergeCell ref="D201:D202"/>
    <mergeCell ref="B144:B145"/>
    <mergeCell ref="C144:C145"/>
    <mergeCell ref="D144:D145"/>
    <mergeCell ref="B153:B154"/>
    <mergeCell ref="C153:C154"/>
    <mergeCell ref="D153:D154"/>
    <mergeCell ref="B164:B165"/>
    <mergeCell ref="C164:C165"/>
    <mergeCell ref="D164:D165"/>
    <mergeCell ref="B177:B178"/>
    <mergeCell ref="C177:C178"/>
    <mergeCell ref="D177:D178"/>
    <mergeCell ref="B189:B190"/>
    <mergeCell ref="C189:C190"/>
    <mergeCell ref="D189:D190"/>
    <mergeCell ref="B195:B196"/>
    <mergeCell ref="C195:C196"/>
    <mergeCell ref="D195:D196"/>
    <mergeCell ref="B183:B184"/>
    <mergeCell ref="C183:C184"/>
    <mergeCell ref="D183:D184"/>
    <mergeCell ref="B201:B202"/>
    <mergeCell ref="C201:C202"/>
    <mergeCell ref="B283:B284"/>
    <mergeCell ref="C283:C284"/>
    <mergeCell ref="D283:D284"/>
    <mergeCell ref="C222:C223"/>
    <mergeCell ref="D222:D223"/>
    <mergeCell ref="A221:D221"/>
    <mergeCell ref="A290:A291"/>
    <mergeCell ref="B290:B291"/>
    <mergeCell ref="C290:C291"/>
    <mergeCell ref="B267:B268"/>
    <mergeCell ref="C267:C268"/>
    <mergeCell ref="D267:D268"/>
    <mergeCell ref="A271:A272"/>
    <mergeCell ref="C271:C272"/>
    <mergeCell ref="A226:A229"/>
    <mergeCell ref="C226:C229"/>
    <mergeCell ref="B238:B239"/>
    <mergeCell ref="C238:C239"/>
    <mergeCell ref="D238:D239"/>
    <mergeCell ref="B222:B223"/>
    <mergeCell ref="B330:B331"/>
    <mergeCell ref="C330:C331"/>
    <mergeCell ref="D330:D331"/>
    <mergeCell ref="A352:A353"/>
    <mergeCell ref="B352:B353"/>
    <mergeCell ref="C352:C353"/>
    <mergeCell ref="D352:D353"/>
    <mergeCell ref="A379:D379"/>
    <mergeCell ref="B300:B301"/>
    <mergeCell ref="C300:C301"/>
    <mergeCell ref="D300:D301"/>
    <mergeCell ref="B314:B315"/>
    <mergeCell ref="C314:C315"/>
    <mergeCell ref="D314:D315"/>
    <mergeCell ref="B365:B366"/>
    <mergeCell ref="C365:C366"/>
    <mergeCell ref="D365:D366"/>
    <mergeCell ref="A367:D367"/>
    <mergeCell ref="A328:D328"/>
    <mergeCell ref="A363:D363"/>
    <mergeCell ref="B381:B382"/>
    <mergeCell ref="C381:C382"/>
    <mergeCell ref="D381:D382"/>
    <mergeCell ref="A394:D394"/>
    <mergeCell ref="B396:B397"/>
    <mergeCell ref="C396:C397"/>
    <mergeCell ref="D396:D397"/>
    <mergeCell ref="A401:D401"/>
    <mergeCell ref="A406:A407"/>
    <mergeCell ref="B406:B407"/>
    <mergeCell ref="C406:C407"/>
    <mergeCell ref="D406:D407"/>
    <mergeCell ref="B445:D445"/>
    <mergeCell ref="B446:D446"/>
    <mergeCell ref="B447:D447"/>
    <mergeCell ref="B448:D448"/>
    <mergeCell ref="B449:D449"/>
    <mergeCell ref="B450:D450"/>
    <mergeCell ref="B451:D451"/>
    <mergeCell ref="B452:D452"/>
    <mergeCell ref="B453:D453"/>
    <mergeCell ref="A521:A535"/>
    <mergeCell ref="A439:A441"/>
    <mergeCell ref="A442:A451"/>
    <mergeCell ref="A452:A454"/>
    <mergeCell ref="A455:A458"/>
    <mergeCell ref="A459:A463"/>
    <mergeCell ref="A464:A481"/>
    <mergeCell ref="A482:A484"/>
    <mergeCell ref="A485:A497"/>
    <mergeCell ref="A498:A505"/>
    <mergeCell ref="A1:D1"/>
    <mergeCell ref="B454:D454"/>
    <mergeCell ref="B455:D455"/>
    <mergeCell ref="A2:D2"/>
    <mergeCell ref="A3:D3"/>
    <mergeCell ref="D119:D120"/>
    <mergeCell ref="C119:C120"/>
    <mergeCell ref="B119:B120"/>
    <mergeCell ref="B433:D433"/>
    <mergeCell ref="B434:D434"/>
    <mergeCell ref="B435:D435"/>
    <mergeCell ref="B170:B171"/>
    <mergeCell ref="C170:C171"/>
    <mergeCell ref="D170:D171"/>
    <mergeCell ref="B439:D439"/>
    <mergeCell ref="B440:D440"/>
    <mergeCell ref="B441:D441"/>
    <mergeCell ref="B442:D442"/>
    <mergeCell ref="B443:D443"/>
    <mergeCell ref="B444:D444"/>
    <mergeCell ref="B428:D428"/>
    <mergeCell ref="B429:D429"/>
    <mergeCell ref="B430:D430"/>
    <mergeCell ref="B431:D431"/>
    <mergeCell ref="D410:D412"/>
    <mergeCell ref="A413:A414"/>
    <mergeCell ref="B413:B414"/>
    <mergeCell ref="C413:C414"/>
    <mergeCell ref="D413:D414"/>
    <mergeCell ref="A426:D426"/>
    <mergeCell ref="A429:A433"/>
    <mergeCell ref="A434:A436"/>
    <mergeCell ref="A437:A438"/>
    <mergeCell ref="B432:D432"/>
    <mergeCell ref="B436:D436"/>
    <mergeCell ref="B437:D437"/>
    <mergeCell ref="B438:D438"/>
    <mergeCell ref="A410:A412"/>
    <mergeCell ref="B410:B412"/>
    <mergeCell ref="C410:C412"/>
  </mergeCells>
  <hyperlinks>
    <hyperlink ref="D274" r:id="rId1" display="http://uk-kod.ru/wp-content/uploads/2019/01/40-%D1%8D-%D0%BD%D0%B0%D1%81%D0%B5%D0%BB%D0%B5%D0%BD%D0%B8%D0%B5-2019.pdf" xr:uid="{285B8584-40A8-4D7B-B80C-8DE2AA3B80B7}"/>
  </hyperlinks>
  <pageMargins left="0.59055118110236227" right="0.39370078740157483" top="0.19685039370078741" bottom="0.19685039370078741" header="0" footer="0"/>
  <pageSetup paperSize="9" scale="65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9D447-3D7C-456F-923C-843E9D1523B7}">
  <sheetPr>
    <pageSetUpPr fitToPage="1"/>
  </sheetPr>
  <dimension ref="A1:R474"/>
  <sheetViews>
    <sheetView zoomScale="85" zoomScaleNormal="85" workbookViewId="0">
      <selection activeCell="D473" sqref="A1:D473"/>
    </sheetView>
  </sheetViews>
  <sheetFormatPr defaultRowHeight="15.5" x14ac:dyDescent="0.35"/>
  <cols>
    <col min="1" max="1" width="16.1796875" style="142" customWidth="1"/>
    <col min="2" max="2" width="63.1796875" style="5" customWidth="1"/>
    <col min="3" max="3" width="8.7265625" style="5"/>
    <col min="4" max="4" width="34.1796875" style="5" customWidth="1"/>
    <col min="5" max="5" width="13.1796875" style="5" hidden="1" customWidth="1"/>
    <col min="6" max="6" width="0" style="5" hidden="1" customWidth="1"/>
    <col min="7" max="7" width="13.453125" style="5" hidden="1" customWidth="1"/>
    <col min="8" max="20" width="0" style="5" hidden="1" customWidth="1"/>
    <col min="21" max="16384" width="8.7265625" style="5"/>
  </cols>
  <sheetData>
    <row r="1" spans="1:7" s="52" customFormat="1" ht="63.75" customHeight="1" x14ac:dyDescent="0.35">
      <c r="A1" s="326" t="s">
        <v>519</v>
      </c>
      <c r="B1" s="327"/>
      <c r="C1" s="327"/>
      <c r="D1" s="327"/>
    </row>
    <row r="2" spans="1:7" x14ac:dyDescent="0.35">
      <c r="A2" s="328" t="s">
        <v>520</v>
      </c>
      <c r="B2" s="328"/>
      <c r="C2" s="328"/>
      <c r="D2" s="328"/>
      <c r="E2" s="142"/>
    </row>
    <row r="3" spans="1:7" x14ac:dyDescent="0.35">
      <c r="A3" s="329" t="s">
        <v>399</v>
      </c>
      <c r="B3" s="329"/>
      <c r="C3" s="329"/>
      <c r="D3" s="329"/>
      <c r="E3" s="147"/>
    </row>
    <row r="4" spans="1:7" ht="43" customHeight="1" x14ac:dyDescent="0.35">
      <c r="A4" s="149" t="s">
        <v>0</v>
      </c>
      <c r="B4" s="324" t="s">
        <v>2</v>
      </c>
      <c r="C4" s="324" t="s">
        <v>3</v>
      </c>
      <c r="D4" s="324" t="s">
        <v>4</v>
      </c>
      <c r="E4" s="267"/>
      <c r="G4" s="151"/>
    </row>
    <row r="5" spans="1:7" x14ac:dyDescent="0.35">
      <c r="A5" s="149" t="s">
        <v>1</v>
      </c>
      <c r="B5" s="324"/>
      <c r="C5" s="324"/>
      <c r="D5" s="324"/>
      <c r="E5" s="267"/>
      <c r="G5" s="151"/>
    </row>
    <row r="6" spans="1:7" x14ac:dyDescent="0.35">
      <c r="A6" s="255" t="s">
        <v>5</v>
      </c>
      <c r="B6" s="156" t="s">
        <v>6</v>
      </c>
      <c r="C6" s="255" t="s">
        <v>7</v>
      </c>
      <c r="D6" s="154">
        <v>45291</v>
      </c>
      <c r="E6" s="155"/>
      <c r="G6" s="151"/>
    </row>
    <row r="7" spans="1:7" ht="21" customHeight="1" x14ac:dyDescent="0.35">
      <c r="A7" s="312" t="s">
        <v>8</v>
      </c>
      <c r="B7" s="312"/>
      <c r="C7" s="312"/>
      <c r="D7" s="312"/>
      <c r="E7" s="157"/>
      <c r="G7" s="158"/>
    </row>
    <row r="8" spans="1:7" ht="35" customHeight="1" x14ac:dyDescent="0.35">
      <c r="A8" s="255" t="s">
        <v>9</v>
      </c>
      <c r="B8" s="156" t="s">
        <v>10</v>
      </c>
      <c r="C8" s="255" t="s">
        <v>7</v>
      </c>
      <c r="D8" s="159" t="s">
        <v>400</v>
      </c>
      <c r="E8" s="160"/>
    </row>
    <row r="9" spans="1:7" x14ac:dyDescent="0.35">
      <c r="A9" s="255" t="s">
        <v>12</v>
      </c>
      <c r="B9" s="156" t="s">
        <v>13</v>
      </c>
      <c r="C9" s="255" t="s">
        <v>7</v>
      </c>
      <c r="D9" s="161"/>
      <c r="E9" s="162"/>
    </row>
    <row r="10" spans="1:7" ht="15" customHeight="1" x14ac:dyDescent="0.35">
      <c r="A10" s="312" t="s">
        <v>14</v>
      </c>
      <c r="B10" s="312"/>
      <c r="C10" s="312"/>
      <c r="D10" s="312"/>
      <c r="E10" s="157"/>
    </row>
    <row r="11" spans="1:7" x14ac:dyDescent="0.35">
      <c r="A11" s="255" t="s">
        <v>15</v>
      </c>
      <c r="B11" s="156" t="s">
        <v>16</v>
      </c>
      <c r="C11" s="255" t="s">
        <v>7</v>
      </c>
      <c r="D11" s="159" t="s">
        <v>345</v>
      </c>
      <c r="E11" s="160"/>
    </row>
    <row r="12" spans="1:7" ht="13" customHeight="1" x14ac:dyDescent="0.35">
      <c r="A12" s="312" t="s">
        <v>17</v>
      </c>
      <c r="B12" s="312"/>
      <c r="C12" s="312"/>
      <c r="D12" s="312"/>
      <c r="E12" s="157"/>
    </row>
    <row r="13" spans="1:7" x14ac:dyDescent="0.35">
      <c r="A13" s="255" t="s">
        <v>18</v>
      </c>
      <c r="B13" s="156" t="s">
        <v>19</v>
      </c>
      <c r="C13" s="255" t="s">
        <v>7</v>
      </c>
      <c r="D13" s="163" t="s">
        <v>401</v>
      </c>
      <c r="E13" s="164"/>
    </row>
    <row r="14" spans="1:7" x14ac:dyDescent="0.35">
      <c r="A14" s="255" t="s">
        <v>21</v>
      </c>
      <c r="B14" s="156" t="s">
        <v>22</v>
      </c>
      <c r="C14" s="255" t="s">
        <v>7</v>
      </c>
      <c r="D14" s="159">
        <v>2012</v>
      </c>
      <c r="E14" s="160"/>
    </row>
    <row r="15" spans="1:7" x14ac:dyDescent="0.35">
      <c r="A15" s="255" t="s">
        <v>23</v>
      </c>
      <c r="B15" s="156" t="s">
        <v>24</v>
      </c>
      <c r="C15" s="255" t="s">
        <v>7</v>
      </c>
      <c r="D15" s="159" t="s">
        <v>25</v>
      </c>
      <c r="E15" s="160"/>
    </row>
    <row r="16" spans="1:7" x14ac:dyDescent="0.35">
      <c r="A16" s="255" t="s">
        <v>26</v>
      </c>
      <c r="B16" s="156" t="s">
        <v>27</v>
      </c>
      <c r="C16" s="255" t="s">
        <v>7</v>
      </c>
      <c r="D16" s="159" t="s">
        <v>28</v>
      </c>
      <c r="E16" s="160"/>
    </row>
    <row r="17" spans="1:14" x14ac:dyDescent="0.35">
      <c r="A17" s="255" t="s">
        <v>29</v>
      </c>
      <c r="B17" s="156" t="s">
        <v>30</v>
      </c>
      <c r="C17" s="255" t="s">
        <v>7</v>
      </c>
      <c r="D17" s="159">
        <v>25</v>
      </c>
      <c r="E17" s="160"/>
    </row>
    <row r="18" spans="1:14" x14ac:dyDescent="0.35">
      <c r="A18" s="255" t="s">
        <v>31</v>
      </c>
      <c r="B18" s="165" t="s">
        <v>32</v>
      </c>
      <c r="C18" s="255" t="s">
        <v>33</v>
      </c>
      <c r="D18" s="159">
        <v>25</v>
      </c>
      <c r="E18" s="160"/>
    </row>
    <row r="19" spans="1:14" x14ac:dyDescent="0.35">
      <c r="A19" s="255" t="s">
        <v>34</v>
      </c>
      <c r="B19" s="165" t="s">
        <v>35</v>
      </c>
      <c r="C19" s="255" t="s">
        <v>33</v>
      </c>
      <c r="D19" s="159">
        <v>1</v>
      </c>
      <c r="E19" s="160"/>
    </row>
    <row r="20" spans="1:14" x14ac:dyDescent="0.35">
      <c r="A20" s="255" t="s">
        <v>36</v>
      </c>
      <c r="B20" s="156" t="s">
        <v>37</v>
      </c>
      <c r="C20" s="255" t="s">
        <v>33</v>
      </c>
      <c r="D20" s="159">
        <v>1</v>
      </c>
      <c r="E20" s="160"/>
    </row>
    <row r="21" spans="1:14" x14ac:dyDescent="0.35">
      <c r="A21" s="255" t="s">
        <v>38</v>
      </c>
      <c r="B21" s="156" t="s">
        <v>39</v>
      </c>
      <c r="C21" s="255" t="s">
        <v>33</v>
      </c>
      <c r="D21" s="159">
        <v>3</v>
      </c>
      <c r="E21" s="160"/>
    </row>
    <row r="22" spans="1:14" x14ac:dyDescent="0.35">
      <c r="A22" s="255" t="s">
        <v>40</v>
      </c>
      <c r="B22" s="156" t="s">
        <v>41</v>
      </c>
      <c r="C22" s="255" t="s">
        <v>7</v>
      </c>
      <c r="D22" s="159"/>
      <c r="E22" s="160"/>
    </row>
    <row r="23" spans="1:14" x14ac:dyDescent="0.35">
      <c r="A23" s="255" t="s">
        <v>42</v>
      </c>
      <c r="B23" s="165" t="s">
        <v>43</v>
      </c>
      <c r="C23" s="255" t="s">
        <v>33</v>
      </c>
      <c r="D23" s="159">
        <v>192</v>
      </c>
      <c r="E23" s="160"/>
    </row>
    <row r="24" spans="1:14" x14ac:dyDescent="0.35">
      <c r="A24" s="255" t="s">
        <v>44</v>
      </c>
      <c r="B24" s="165" t="s">
        <v>45</v>
      </c>
      <c r="C24" s="255" t="s">
        <v>33</v>
      </c>
      <c r="D24" s="159">
        <v>5</v>
      </c>
      <c r="E24" s="160"/>
    </row>
    <row r="25" spans="1:14" x14ac:dyDescent="0.35">
      <c r="A25" s="255" t="s">
        <v>46</v>
      </c>
      <c r="B25" s="156" t="s">
        <v>47</v>
      </c>
      <c r="C25" s="255" t="s">
        <v>48</v>
      </c>
      <c r="D25" s="159">
        <v>16416.400000000001</v>
      </c>
      <c r="E25" s="160"/>
    </row>
    <row r="26" spans="1:14" x14ac:dyDescent="0.35">
      <c r="A26" s="255" t="s">
        <v>49</v>
      </c>
      <c r="B26" s="165" t="s">
        <v>50</v>
      </c>
      <c r="C26" s="255" t="s">
        <v>48</v>
      </c>
      <c r="D26" s="159">
        <v>12107.9</v>
      </c>
      <c r="E26" s="160"/>
      <c r="N26" s="5">
        <f>D26+D27</f>
        <v>12647.699999999999</v>
      </c>
    </row>
    <row r="27" spans="1:14" x14ac:dyDescent="0.35">
      <c r="A27" s="255" t="s">
        <v>51</v>
      </c>
      <c r="B27" s="165" t="s">
        <v>52</v>
      </c>
      <c r="C27" s="255" t="s">
        <v>48</v>
      </c>
      <c r="D27" s="159">
        <v>539.79999999999995</v>
      </c>
      <c r="E27" s="160"/>
    </row>
    <row r="28" spans="1:14" ht="31.5" thickBot="1" x14ac:dyDescent="0.4">
      <c r="A28" s="255" t="s">
        <v>53</v>
      </c>
      <c r="B28" s="165" t="s">
        <v>54</v>
      </c>
      <c r="C28" s="255" t="s">
        <v>48</v>
      </c>
      <c r="D28" s="159">
        <v>3768.7</v>
      </c>
      <c r="E28" s="160"/>
    </row>
    <row r="29" spans="1:14" ht="31" x14ac:dyDescent="0.35">
      <c r="A29" s="255" t="s">
        <v>55</v>
      </c>
      <c r="B29" s="156" t="s">
        <v>56</v>
      </c>
      <c r="C29" s="255" t="s">
        <v>7</v>
      </c>
      <c r="D29" s="230" t="s">
        <v>402</v>
      </c>
      <c r="E29" s="160"/>
    </row>
    <row r="30" spans="1:14" ht="31" x14ac:dyDescent="0.35">
      <c r="A30" s="255" t="s">
        <v>58</v>
      </c>
      <c r="B30" s="156" t="s">
        <v>59</v>
      </c>
      <c r="C30" s="255" t="s">
        <v>48</v>
      </c>
      <c r="D30" s="159">
        <v>4763</v>
      </c>
      <c r="E30" s="160"/>
    </row>
    <row r="31" spans="1:14" x14ac:dyDescent="0.35">
      <c r="A31" s="255" t="s">
        <v>60</v>
      </c>
      <c r="B31" s="156" t="s">
        <v>61</v>
      </c>
      <c r="C31" s="255" t="s">
        <v>48</v>
      </c>
      <c r="D31" s="159">
        <v>405</v>
      </c>
      <c r="E31" s="160"/>
    </row>
    <row r="32" spans="1:14" x14ac:dyDescent="0.35">
      <c r="A32" s="255" t="s">
        <v>62</v>
      </c>
      <c r="B32" s="156" t="s">
        <v>63</v>
      </c>
      <c r="C32" s="255" t="s">
        <v>7</v>
      </c>
      <c r="D32" s="159" t="s">
        <v>64</v>
      </c>
      <c r="E32" s="160"/>
    </row>
    <row r="33" spans="1:5" x14ac:dyDescent="0.35">
      <c r="A33" s="312" t="s">
        <v>65</v>
      </c>
      <c r="B33" s="312"/>
      <c r="C33" s="312"/>
      <c r="D33" s="312"/>
      <c r="E33" s="157"/>
    </row>
    <row r="34" spans="1:5" x14ac:dyDescent="0.35">
      <c r="A34" s="255" t="s">
        <v>66</v>
      </c>
      <c r="B34" s="156" t="s">
        <v>67</v>
      </c>
      <c r="C34" s="255" t="s">
        <v>7</v>
      </c>
      <c r="D34" s="159" t="s">
        <v>68</v>
      </c>
      <c r="E34" s="160"/>
    </row>
    <row r="35" spans="1:5" x14ac:dyDescent="0.35">
      <c r="A35" s="255" t="s">
        <v>69</v>
      </c>
      <c r="B35" s="156" t="s">
        <v>70</v>
      </c>
      <c r="C35" s="255" t="s">
        <v>7</v>
      </c>
      <c r="D35" s="159" t="s">
        <v>68</v>
      </c>
      <c r="E35" s="160"/>
    </row>
    <row r="36" spans="1:5" x14ac:dyDescent="0.35">
      <c r="A36" s="255" t="s">
        <v>71</v>
      </c>
      <c r="B36" s="156" t="s">
        <v>347</v>
      </c>
      <c r="C36" s="255" t="s">
        <v>7</v>
      </c>
      <c r="D36" s="159">
        <v>33</v>
      </c>
      <c r="E36" s="160"/>
    </row>
    <row r="37" spans="1:5" hidden="1" x14ac:dyDescent="0.35">
      <c r="A37" s="167"/>
      <c r="B37" s="168"/>
      <c r="C37" s="168"/>
      <c r="D37" s="168"/>
    </row>
    <row r="38" spans="1:5" ht="33" hidden="1" customHeight="1" x14ac:dyDescent="0.35">
      <c r="A38" s="352" t="s">
        <v>72</v>
      </c>
      <c r="B38" s="353"/>
      <c r="C38" s="353"/>
      <c r="D38" s="353"/>
      <c r="E38" s="169"/>
    </row>
    <row r="39" spans="1:5" hidden="1" x14ac:dyDescent="0.35">
      <c r="A39" s="170" t="s">
        <v>0</v>
      </c>
      <c r="B39" s="333" t="s">
        <v>2</v>
      </c>
      <c r="C39" s="333" t="s">
        <v>3</v>
      </c>
      <c r="D39" s="325" t="s">
        <v>4</v>
      </c>
      <c r="E39" s="171"/>
    </row>
    <row r="40" spans="1:5" hidden="1" x14ac:dyDescent="0.35">
      <c r="A40" s="146" t="s">
        <v>1</v>
      </c>
      <c r="B40" s="333"/>
      <c r="C40" s="333"/>
      <c r="D40" s="325"/>
      <c r="E40" s="171"/>
    </row>
    <row r="41" spans="1:5" hidden="1" x14ac:dyDescent="0.35">
      <c r="A41" s="201" t="s">
        <v>5</v>
      </c>
      <c r="B41" s="216" t="s">
        <v>6</v>
      </c>
      <c r="C41" s="201" t="s">
        <v>7</v>
      </c>
      <c r="D41" s="154">
        <v>45291</v>
      </c>
      <c r="E41" s="155"/>
    </row>
    <row r="42" spans="1:5" hidden="1" x14ac:dyDescent="0.35">
      <c r="A42" s="312" t="s">
        <v>73</v>
      </c>
      <c r="B42" s="312"/>
      <c r="C42" s="312"/>
      <c r="D42" s="312"/>
      <c r="E42" s="157"/>
    </row>
    <row r="43" spans="1:5" ht="16" hidden="1" x14ac:dyDescent="0.35">
      <c r="A43" s="201" t="s">
        <v>9</v>
      </c>
      <c r="B43" s="216" t="s">
        <v>74</v>
      </c>
      <c r="C43" s="201" t="s">
        <v>7</v>
      </c>
      <c r="D43" s="172" t="s">
        <v>75</v>
      </c>
      <c r="E43" s="173"/>
    </row>
    <row r="44" spans="1:5" hidden="1" x14ac:dyDescent="0.35">
      <c r="A44" s="312" t="s">
        <v>76</v>
      </c>
      <c r="B44" s="312"/>
      <c r="C44" s="312"/>
      <c r="D44" s="312"/>
      <c r="E44" s="157"/>
    </row>
    <row r="45" spans="1:5" ht="16" hidden="1" x14ac:dyDescent="0.35">
      <c r="A45" s="201" t="s">
        <v>12</v>
      </c>
      <c r="B45" s="216" t="s">
        <v>77</v>
      </c>
      <c r="C45" s="201" t="s">
        <v>7</v>
      </c>
      <c r="D45" s="172" t="s">
        <v>78</v>
      </c>
      <c r="E45" s="173"/>
    </row>
    <row r="46" spans="1:5" ht="16" hidden="1" x14ac:dyDescent="0.35">
      <c r="A46" s="201" t="s">
        <v>15</v>
      </c>
      <c r="B46" s="216" t="s">
        <v>79</v>
      </c>
      <c r="C46" s="201" t="s">
        <v>7</v>
      </c>
      <c r="D46" s="172" t="s">
        <v>80</v>
      </c>
      <c r="E46" s="173"/>
    </row>
    <row r="47" spans="1:5" hidden="1" x14ac:dyDescent="0.35">
      <c r="A47" s="312" t="s">
        <v>81</v>
      </c>
      <c r="B47" s="312"/>
      <c r="C47" s="312"/>
      <c r="D47" s="312"/>
      <c r="E47" s="157"/>
    </row>
    <row r="48" spans="1:5" ht="16" hidden="1" x14ac:dyDescent="0.35">
      <c r="A48" s="201" t="s">
        <v>18</v>
      </c>
      <c r="B48" s="216" t="s">
        <v>82</v>
      </c>
      <c r="C48" s="201" t="s">
        <v>7</v>
      </c>
      <c r="D48" s="172" t="s">
        <v>83</v>
      </c>
      <c r="E48" s="173"/>
    </row>
    <row r="49" spans="1:5" hidden="1" x14ac:dyDescent="0.35">
      <c r="A49" s="312" t="s">
        <v>84</v>
      </c>
      <c r="B49" s="312"/>
      <c r="C49" s="312"/>
      <c r="D49" s="312"/>
      <c r="E49" s="157"/>
    </row>
    <row r="50" spans="1:5" ht="16" hidden="1" x14ac:dyDescent="0.35">
      <c r="A50" s="201" t="s">
        <v>21</v>
      </c>
      <c r="B50" s="216" t="s">
        <v>85</v>
      </c>
      <c r="C50" s="201" t="s">
        <v>7</v>
      </c>
      <c r="D50" s="172" t="s">
        <v>86</v>
      </c>
      <c r="E50" s="173"/>
    </row>
    <row r="51" spans="1:5" ht="16" hidden="1" x14ac:dyDescent="0.35">
      <c r="A51" s="201" t="s">
        <v>23</v>
      </c>
      <c r="B51" s="216" t="s">
        <v>87</v>
      </c>
      <c r="C51" s="201" t="s">
        <v>7</v>
      </c>
      <c r="D51" s="172" t="s">
        <v>88</v>
      </c>
      <c r="E51" s="173"/>
    </row>
    <row r="52" spans="1:5" hidden="1" x14ac:dyDescent="0.35">
      <c r="A52" s="312" t="s">
        <v>89</v>
      </c>
      <c r="B52" s="312"/>
      <c r="C52" s="312"/>
      <c r="D52" s="312"/>
      <c r="E52" s="157"/>
    </row>
    <row r="53" spans="1:5" ht="16" hidden="1" x14ac:dyDescent="0.35">
      <c r="A53" s="201" t="s">
        <v>26</v>
      </c>
      <c r="B53" s="216" t="s">
        <v>90</v>
      </c>
      <c r="C53" s="201" t="s">
        <v>48</v>
      </c>
      <c r="D53" s="172">
        <v>1400</v>
      </c>
      <c r="E53" s="173"/>
    </row>
    <row r="54" spans="1:5" hidden="1" x14ac:dyDescent="0.35">
      <c r="A54" s="312" t="s">
        <v>91</v>
      </c>
      <c r="B54" s="312"/>
      <c r="C54" s="312"/>
      <c r="D54" s="312"/>
      <c r="E54" s="157"/>
    </row>
    <row r="55" spans="1:5" ht="16" hidden="1" x14ac:dyDescent="0.35">
      <c r="A55" s="201" t="s">
        <v>29</v>
      </c>
      <c r="B55" s="216" t="s">
        <v>92</v>
      </c>
      <c r="C55" s="201" t="s">
        <v>7</v>
      </c>
      <c r="D55" s="172"/>
      <c r="E55" s="173"/>
    </row>
    <row r="56" spans="1:5" ht="16" hidden="1" x14ac:dyDescent="0.35">
      <c r="A56" s="201" t="s">
        <v>31</v>
      </c>
      <c r="B56" s="216" t="s">
        <v>93</v>
      </c>
      <c r="C56" s="201" t="s">
        <v>33</v>
      </c>
      <c r="D56" s="172">
        <v>1</v>
      </c>
      <c r="E56" s="173"/>
    </row>
    <row r="57" spans="1:5" hidden="1" x14ac:dyDescent="0.35">
      <c r="A57" s="312" t="s">
        <v>94</v>
      </c>
      <c r="B57" s="312"/>
      <c r="C57" s="312"/>
      <c r="D57" s="312"/>
      <c r="E57" s="157"/>
    </row>
    <row r="58" spans="1:5" ht="16" hidden="1" x14ac:dyDescent="0.35">
      <c r="A58" s="201" t="s">
        <v>34</v>
      </c>
      <c r="B58" s="216" t="s">
        <v>95</v>
      </c>
      <c r="C58" s="201" t="s">
        <v>7</v>
      </c>
      <c r="D58" s="172">
        <v>1</v>
      </c>
      <c r="E58" s="173"/>
    </row>
    <row r="59" spans="1:5" ht="16" hidden="1" x14ac:dyDescent="0.35">
      <c r="A59" s="201" t="s">
        <v>36</v>
      </c>
      <c r="B59" s="216" t="s">
        <v>96</v>
      </c>
      <c r="C59" s="201" t="s">
        <v>7</v>
      </c>
      <c r="D59" s="172" t="s">
        <v>97</v>
      </c>
      <c r="E59" s="173"/>
    </row>
    <row r="60" spans="1:5" hidden="1" x14ac:dyDescent="0.35">
      <c r="A60" s="201" t="s">
        <v>38</v>
      </c>
      <c r="B60" s="216" t="s">
        <v>98</v>
      </c>
      <c r="C60" s="201" t="s">
        <v>7</v>
      </c>
      <c r="D60" s="138">
        <v>2012</v>
      </c>
      <c r="E60" s="139"/>
    </row>
    <row r="61" spans="1:5" ht="16" hidden="1" x14ac:dyDescent="0.35">
      <c r="A61" s="201" t="s">
        <v>34</v>
      </c>
      <c r="B61" s="216" t="s">
        <v>95</v>
      </c>
      <c r="C61" s="201" t="s">
        <v>7</v>
      </c>
      <c r="D61" s="172">
        <v>1</v>
      </c>
      <c r="E61" s="173"/>
    </row>
    <row r="62" spans="1:5" ht="16" hidden="1" x14ac:dyDescent="0.35">
      <c r="A62" s="201" t="s">
        <v>36</v>
      </c>
      <c r="B62" s="216" t="s">
        <v>96</v>
      </c>
      <c r="C62" s="201" t="s">
        <v>7</v>
      </c>
      <c r="D62" s="172" t="s">
        <v>97</v>
      </c>
      <c r="E62" s="173"/>
    </row>
    <row r="63" spans="1:5" hidden="1" x14ac:dyDescent="0.35">
      <c r="A63" s="201" t="s">
        <v>38</v>
      </c>
      <c r="B63" s="216" t="s">
        <v>98</v>
      </c>
      <c r="C63" s="201" t="s">
        <v>7</v>
      </c>
      <c r="D63" s="138">
        <v>2012</v>
      </c>
      <c r="E63" s="139"/>
    </row>
    <row r="64" spans="1:5" ht="16" hidden="1" x14ac:dyDescent="0.35">
      <c r="A64" s="201" t="s">
        <v>34</v>
      </c>
      <c r="B64" s="216" t="s">
        <v>95</v>
      </c>
      <c r="C64" s="201" t="s">
        <v>7</v>
      </c>
      <c r="D64" s="172">
        <v>1</v>
      </c>
      <c r="E64" s="173"/>
    </row>
    <row r="65" spans="1:5" ht="16" hidden="1" x14ac:dyDescent="0.35">
      <c r="A65" s="201" t="s">
        <v>36</v>
      </c>
      <c r="B65" s="216" t="s">
        <v>96</v>
      </c>
      <c r="C65" s="201" t="s">
        <v>7</v>
      </c>
      <c r="D65" s="172" t="s">
        <v>99</v>
      </c>
      <c r="E65" s="173"/>
    </row>
    <row r="66" spans="1:5" hidden="1" x14ac:dyDescent="0.35">
      <c r="A66" s="201" t="s">
        <v>38</v>
      </c>
      <c r="B66" s="216" t="s">
        <v>98</v>
      </c>
      <c r="C66" s="201" t="s">
        <v>7</v>
      </c>
      <c r="D66" s="138">
        <v>2012</v>
      </c>
      <c r="E66" s="139"/>
    </row>
    <row r="67" spans="1:5" hidden="1" x14ac:dyDescent="0.35">
      <c r="A67" s="312" t="s">
        <v>100</v>
      </c>
      <c r="B67" s="312"/>
      <c r="C67" s="312"/>
      <c r="D67" s="312"/>
      <c r="E67" s="157"/>
    </row>
    <row r="68" spans="1:5" ht="16" hidden="1" x14ac:dyDescent="0.35">
      <c r="A68" s="201" t="s">
        <v>40</v>
      </c>
      <c r="B68" s="216" t="s">
        <v>101</v>
      </c>
      <c r="C68" s="201" t="s">
        <v>7</v>
      </c>
      <c r="D68" s="172" t="s">
        <v>102</v>
      </c>
      <c r="E68" s="173"/>
    </row>
    <row r="69" spans="1:5" ht="16" hidden="1" x14ac:dyDescent="0.35">
      <c r="A69" s="201" t="s">
        <v>42</v>
      </c>
      <c r="B69" s="216" t="s">
        <v>103</v>
      </c>
      <c r="C69" s="201" t="s">
        <v>7</v>
      </c>
      <c r="D69" s="172" t="s">
        <v>104</v>
      </c>
      <c r="E69" s="173"/>
    </row>
    <row r="70" spans="1:5" ht="16" hidden="1" x14ac:dyDescent="0.35">
      <c r="A70" s="201" t="s">
        <v>44</v>
      </c>
      <c r="B70" s="216" t="s">
        <v>105</v>
      </c>
      <c r="C70" s="201" t="s">
        <v>7</v>
      </c>
      <c r="D70" s="172" t="s">
        <v>106</v>
      </c>
      <c r="E70" s="173"/>
    </row>
    <row r="71" spans="1:5" ht="16" hidden="1" x14ac:dyDescent="0.35">
      <c r="A71" s="201" t="s">
        <v>46</v>
      </c>
      <c r="B71" s="216" t="s">
        <v>107</v>
      </c>
      <c r="C71" s="201" t="s">
        <v>7</v>
      </c>
      <c r="D71" s="172" t="s">
        <v>108</v>
      </c>
      <c r="E71" s="173"/>
    </row>
    <row r="72" spans="1:5" hidden="1" x14ac:dyDescent="0.35">
      <c r="A72" s="201" t="s">
        <v>49</v>
      </c>
      <c r="B72" s="216" t="s">
        <v>109</v>
      </c>
      <c r="C72" s="201" t="s">
        <v>7</v>
      </c>
      <c r="D72" s="138">
        <v>2012</v>
      </c>
      <c r="E72" s="139"/>
    </row>
    <row r="73" spans="1:5" hidden="1" x14ac:dyDescent="0.35">
      <c r="A73" s="201" t="s">
        <v>51</v>
      </c>
      <c r="B73" s="216" t="s">
        <v>110</v>
      </c>
      <c r="C73" s="201" t="s">
        <v>7</v>
      </c>
      <c r="D73" s="174">
        <v>44806</v>
      </c>
      <c r="E73" s="175"/>
    </row>
    <row r="74" spans="1:5" hidden="1" x14ac:dyDescent="0.35">
      <c r="A74" s="312" t="s">
        <v>100</v>
      </c>
      <c r="B74" s="312"/>
      <c r="C74" s="312"/>
      <c r="D74" s="312"/>
      <c r="E74" s="157"/>
    </row>
    <row r="75" spans="1:5" ht="16" hidden="1" x14ac:dyDescent="0.35">
      <c r="A75" s="201" t="s">
        <v>53</v>
      </c>
      <c r="B75" s="216" t="s">
        <v>111</v>
      </c>
      <c r="C75" s="201" t="s">
        <v>7</v>
      </c>
      <c r="D75" s="172" t="s">
        <v>112</v>
      </c>
      <c r="E75" s="173"/>
    </row>
    <row r="76" spans="1:5" ht="16" hidden="1" x14ac:dyDescent="0.35">
      <c r="A76" s="201" t="s">
        <v>55</v>
      </c>
      <c r="B76" s="216" t="s">
        <v>113</v>
      </c>
      <c r="C76" s="201" t="s">
        <v>7</v>
      </c>
      <c r="D76" s="172" t="s">
        <v>114</v>
      </c>
      <c r="E76" s="173"/>
    </row>
    <row r="77" spans="1:5" ht="16" hidden="1" x14ac:dyDescent="0.35">
      <c r="A77" s="201" t="s">
        <v>58</v>
      </c>
      <c r="B77" s="216" t="s">
        <v>105</v>
      </c>
      <c r="C77" s="201" t="s">
        <v>7</v>
      </c>
      <c r="D77" s="172" t="s">
        <v>115</v>
      </c>
      <c r="E77" s="173"/>
    </row>
    <row r="78" spans="1:5" ht="16" hidden="1" x14ac:dyDescent="0.35">
      <c r="A78" s="201" t="s">
        <v>60</v>
      </c>
      <c r="B78" s="216" t="s">
        <v>107</v>
      </c>
      <c r="C78" s="201" t="s">
        <v>7</v>
      </c>
      <c r="D78" s="172" t="s">
        <v>116</v>
      </c>
      <c r="E78" s="173"/>
    </row>
    <row r="79" spans="1:5" hidden="1" x14ac:dyDescent="0.35">
      <c r="A79" s="201" t="s">
        <v>62</v>
      </c>
      <c r="B79" s="216" t="s">
        <v>109</v>
      </c>
      <c r="C79" s="201" t="s">
        <v>7</v>
      </c>
      <c r="D79" s="138">
        <v>2012</v>
      </c>
      <c r="E79" s="139"/>
    </row>
    <row r="80" spans="1:5" hidden="1" x14ac:dyDescent="0.35">
      <c r="A80" s="201" t="s">
        <v>66</v>
      </c>
      <c r="B80" s="216" t="s">
        <v>110</v>
      </c>
      <c r="C80" s="201" t="s">
        <v>7</v>
      </c>
      <c r="D80" s="174">
        <v>45169</v>
      </c>
      <c r="E80" s="175"/>
    </row>
    <row r="81" spans="1:5" hidden="1" x14ac:dyDescent="0.35">
      <c r="A81" s="312" t="s">
        <v>100</v>
      </c>
      <c r="B81" s="312"/>
      <c r="C81" s="312"/>
      <c r="D81" s="312"/>
      <c r="E81" s="157"/>
    </row>
    <row r="82" spans="1:5" ht="16" hidden="1" x14ac:dyDescent="0.35">
      <c r="A82" s="201" t="s">
        <v>69</v>
      </c>
      <c r="B82" s="216" t="s">
        <v>111</v>
      </c>
      <c r="C82" s="201" t="s">
        <v>7</v>
      </c>
      <c r="D82" s="172" t="s">
        <v>117</v>
      </c>
      <c r="E82" s="173"/>
    </row>
    <row r="83" spans="1:5" ht="16" hidden="1" x14ac:dyDescent="0.35">
      <c r="A83" s="201" t="s">
        <v>71</v>
      </c>
      <c r="B83" s="216" t="s">
        <v>113</v>
      </c>
      <c r="C83" s="201" t="s">
        <v>7</v>
      </c>
      <c r="D83" s="172" t="s">
        <v>114</v>
      </c>
      <c r="E83" s="173"/>
    </row>
    <row r="84" spans="1:5" ht="16" hidden="1" x14ac:dyDescent="0.35">
      <c r="A84" s="201" t="s">
        <v>118</v>
      </c>
      <c r="B84" s="216" t="s">
        <v>105</v>
      </c>
      <c r="C84" s="201" t="s">
        <v>7</v>
      </c>
      <c r="D84" s="172" t="s">
        <v>119</v>
      </c>
      <c r="E84" s="173"/>
    </row>
    <row r="85" spans="1:5" ht="16" hidden="1" x14ac:dyDescent="0.35">
      <c r="A85" s="201" t="s">
        <v>120</v>
      </c>
      <c r="B85" s="216" t="s">
        <v>107</v>
      </c>
      <c r="C85" s="201" t="s">
        <v>7</v>
      </c>
      <c r="D85" s="172" t="s">
        <v>121</v>
      </c>
      <c r="E85" s="173"/>
    </row>
    <row r="86" spans="1:5" hidden="1" x14ac:dyDescent="0.35">
      <c r="A86" s="201" t="s">
        <v>122</v>
      </c>
      <c r="B86" s="216" t="s">
        <v>109</v>
      </c>
      <c r="C86" s="201" t="s">
        <v>7</v>
      </c>
      <c r="D86" s="138">
        <v>2009</v>
      </c>
      <c r="E86" s="139"/>
    </row>
    <row r="87" spans="1:5" hidden="1" x14ac:dyDescent="0.35">
      <c r="A87" s="201" t="s">
        <v>123</v>
      </c>
      <c r="B87" s="216" t="s">
        <v>110</v>
      </c>
      <c r="C87" s="201" t="s">
        <v>7</v>
      </c>
      <c r="D87" s="138" t="s">
        <v>124</v>
      </c>
      <c r="E87" s="139"/>
    </row>
    <row r="88" spans="1:5" hidden="1" x14ac:dyDescent="0.35">
      <c r="A88" s="312" t="s">
        <v>125</v>
      </c>
      <c r="B88" s="312"/>
      <c r="C88" s="312"/>
      <c r="D88" s="312"/>
      <c r="E88" s="157"/>
    </row>
    <row r="89" spans="1:5" ht="16" hidden="1" x14ac:dyDescent="0.35">
      <c r="A89" s="201" t="s">
        <v>123</v>
      </c>
      <c r="B89" s="216" t="s">
        <v>126</v>
      </c>
      <c r="C89" s="201" t="s">
        <v>7</v>
      </c>
      <c r="D89" s="172" t="s">
        <v>127</v>
      </c>
      <c r="E89" s="173"/>
    </row>
    <row r="90" spans="1:5" hidden="1" x14ac:dyDescent="0.35">
      <c r="A90" s="312" t="s">
        <v>128</v>
      </c>
      <c r="B90" s="312"/>
      <c r="C90" s="312"/>
      <c r="D90" s="312"/>
      <c r="E90" s="157"/>
    </row>
    <row r="91" spans="1:5" ht="32" hidden="1" x14ac:dyDescent="0.35">
      <c r="A91" s="201" t="s">
        <v>129</v>
      </c>
      <c r="B91" s="216" t="s">
        <v>130</v>
      </c>
      <c r="C91" s="201" t="s">
        <v>7</v>
      </c>
      <c r="D91" s="172" t="s">
        <v>131</v>
      </c>
      <c r="E91" s="173"/>
    </row>
    <row r="92" spans="1:5" hidden="1" x14ac:dyDescent="0.35">
      <c r="A92" s="312" t="s">
        <v>132</v>
      </c>
      <c r="B92" s="312"/>
      <c r="C92" s="312"/>
      <c r="D92" s="312"/>
      <c r="E92" s="157"/>
    </row>
    <row r="93" spans="1:5" ht="16" hidden="1" x14ac:dyDescent="0.35">
      <c r="A93" s="201" t="s">
        <v>133</v>
      </c>
      <c r="B93" s="216" t="s">
        <v>134</v>
      </c>
      <c r="C93" s="201" t="s">
        <v>7</v>
      </c>
      <c r="D93" s="172" t="s">
        <v>135</v>
      </c>
      <c r="E93" s="173"/>
    </row>
    <row r="94" spans="1:5" hidden="1" x14ac:dyDescent="0.35">
      <c r="A94" s="312" t="s">
        <v>136</v>
      </c>
      <c r="B94" s="312"/>
      <c r="C94" s="312"/>
      <c r="D94" s="312"/>
      <c r="E94" s="157"/>
    </row>
    <row r="95" spans="1:5" ht="16" hidden="1" x14ac:dyDescent="0.35">
      <c r="A95" s="201" t="s">
        <v>137</v>
      </c>
      <c r="B95" s="216" t="s">
        <v>138</v>
      </c>
      <c r="C95" s="201" t="s">
        <v>7</v>
      </c>
      <c r="D95" s="172" t="s">
        <v>139</v>
      </c>
      <c r="E95" s="173"/>
    </row>
    <row r="96" spans="1:5" hidden="1" x14ac:dyDescent="0.35">
      <c r="A96" s="312" t="s">
        <v>140</v>
      </c>
      <c r="B96" s="312"/>
      <c r="C96" s="312"/>
      <c r="D96" s="312"/>
      <c r="E96" s="157"/>
    </row>
    <row r="97" spans="1:16" hidden="1" x14ac:dyDescent="0.35">
      <c r="A97" s="167"/>
      <c r="B97" s="168"/>
      <c r="C97" s="168"/>
      <c r="D97" s="168"/>
    </row>
    <row r="98" spans="1:16" ht="37" customHeight="1" thickBot="1" x14ac:dyDescent="0.4">
      <c r="A98" s="364" t="s">
        <v>549</v>
      </c>
      <c r="B98" s="364"/>
      <c r="C98" s="364"/>
      <c r="D98" s="364"/>
      <c r="E98" s="176"/>
    </row>
    <row r="99" spans="1:16" x14ac:dyDescent="0.35">
      <c r="A99" s="177" t="s">
        <v>0</v>
      </c>
      <c r="B99" s="332" t="s">
        <v>2</v>
      </c>
      <c r="C99" s="332" t="s">
        <v>3</v>
      </c>
      <c r="D99" s="330" t="s">
        <v>4</v>
      </c>
      <c r="E99" s="267"/>
    </row>
    <row r="100" spans="1:16" x14ac:dyDescent="0.35">
      <c r="A100" s="178" t="s">
        <v>1</v>
      </c>
      <c r="B100" s="333"/>
      <c r="C100" s="333"/>
      <c r="D100" s="331"/>
      <c r="E100" s="267"/>
    </row>
    <row r="101" spans="1:16" ht="65" x14ac:dyDescent="0.35">
      <c r="A101" s="179">
        <v>1</v>
      </c>
      <c r="B101" s="138" t="s">
        <v>415</v>
      </c>
      <c r="C101" s="201" t="s">
        <v>7</v>
      </c>
      <c r="D101" s="106">
        <v>0.53</v>
      </c>
      <c r="E101" s="59"/>
      <c r="M101" s="5">
        <v>12647.699999999999</v>
      </c>
      <c r="O101" s="5">
        <f>M101*D101</f>
        <v>6703.2809999999999</v>
      </c>
      <c r="P101" s="5">
        <f>O101*12</f>
        <v>80439.372000000003</v>
      </c>
    </row>
    <row r="102" spans="1:16" ht="16" x14ac:dyDescent="0.35">
      <c r="A102" s="179">
        <v>2</v>
      </c>
      <c r="B102" s="216" t="s">
        <v>143</v>
      </c>
      <c r="C102" s="201" t="s">
        <v>144</v>
      </c>
      <c r="D102" s="180">
        <f>P101</f>
        <v>80439.372000000003</v>
      </c>
      <c r="E102" s="181"/>
    </row>
    <row r="103" spans="1:16" ht="26" x14ac:dyDescent="0.35">
      <c r="A103" s="179">
        <v>3</v>
      </c>
      <c r="B103" s="216" t="s">
        <v>346</v>
      </c>
      <c r="C103" s="201" t="s">
        <v>7</v>
      </c>
      <c r="D103" s="182" t="s">
        <v>348</v>
      </c>
      <c r="E103" s="59"/>
    </row>
    <row r="104" spans="1:16" ht="16" thickBot="1" x14ac:dyDescent="0.4">
      <c r="A104" s="183">
        <v>4</v>
      </c>
      <c r="B104" s="184" t="s">
        <v>150</v>
      </c>
      <c r="C104" s="185" t="s">
        <v>7</v>
      </c>
      <c r="D104" s="186" t="s">
        <v>147</v>
      </c>
      <c r="E104" s="139"/>
    </row>
    <row r="105" spans="1:16" x14ac:dyDescent="0.35">
      <c r="A105" s="177" t="s">
        <v>0</v>
      </c>
      <c r="B105" s="332" t="s">
        <v>2</v>
      </c>
      <c r="C105" s="332" t="s">
        <v>3</v>
      </c>
      <c r="D105" s="330" t="s">
        <v>4</v>
      </c>
      <c r="E105" s="267"/>
    </row>
    <row r="106" spans="1:16" x14ac:dyDescent="0.35">
      <c r="A106" s="178" t="s">
        <v>1</v>
      </c>
      <c r="B106" s="333"/>
      <c r="C106" s="333"/>
      <c r="D106" s="331"/>
      <c r="E106" s="267"/>
    </row>
    <row r="107" spans="1:16" ht="52" x14ac:dyDescent="0.35">
      <c r="A107" s="179">
        <v>1</v>
      </c>
      <c r="B107" s="138" t="s">
        <v>350</v>
      </c>
      <c r="C107" s="201" t="s">
        <v>7</v>
      </c>
      <c r="D107" s="182">
        <v>6.25</v>
      </c>
      <c r="E107" s="139"/>
      <c r="M107" s="5">
        <v>12647.699999999999</v>
      </c>
      <c r="O107" s="5">
        <f>M107*D107</f>
        <v>79048.125</v>
      </c>
      <c r="P107" s="5">
        <f>O107*12</f>
        <v>948577.5</v>
      </c>
    </row>
    <row r="108" spans="1:16" ht="16" x14ac:dyDescent="0.35">
      <c r="A108" s="179">
        <v>2</v>
      </c>
      <c r="B108" s="216" t="s">
        <v>143</v>
      </c>
      <c r="C108" s="201" t="s">
        <v>144</v>
      </c>
      <c r="D108" s="180">
        <f>P107</f>
        <v>948577.5</v>
      </c>
      <c r="E108" s="181"/>
    </row>
    <row r="109" spans="1:16" ht="52" x14ac:dyDescent="0.35">
      <c r="A109" s="179">
        <v>3</v>
      </c>
      <c r="B109" s="216" t="s">
        <v>346</v>
      </c>
      <c r="C109" s="201" t="s">
        <v>7</v>
      </c>
      <c r="D109" s="182" t="s">
        <v>510</v>
      </c>
      <c r="E109" s="139"/>
    </row>
    <row r="110" spans="1:16" ht="16" thickBot="1" x14ac:dyDescent="0.4">
      <c r="A110" s="183">
        <v>4</v>
      </c>
      <c r="B110" s="184" t="s">
        <v>150</v>
      </c>
      <c r="C110" s="185" t="s">
        <v>7</v>
      </c>
      <c r="D110" s="186" t="s">
        <v>153</v>
      </c>
      <c r="E110" s="139"/>
    </row>
    <row r="111" spans="1:16" x14ac:dyDescent="0.35">
      <c r="A111" s="177" t="s">
        <v>0</v>
      </c>
      <c r="B111" s="332" t="s">
        <v>2</v>
      </c>
      <c r="C111" s="332" t="s">
        <v>3</v>
      </c>
      <c r="D111" s="330" t="s">
        <v>4</v>
      </c>
      <c r="E111" s="267"/>
    </row>
    <row r="112" spans="1:16" x14ac:dyDescent="0.35">
      <c r="A112" s="178" t="s">
        <v>1</v>
      </c>
      <c r="B112" s="333"/>
      <c r="C112" s="333"/>
      <c r="D112" s="331"/>
      <c r="E112" s="267"/>
    </row>
    <row r="113" spans="1:16" ht="39" x14ac:dyDescent="0.35">
      <c r="A113" s="179">
        <v>1</v>
      </c>
      <c r="B113" s="138" t="s">
        <v>403</v>
      </c>
      <c r="C113" s="201" t="s">
        <v>7</v>
      </c>
      <c r="D113" s="106"/>
      <c r="E113" s="139"/>
    </row>
    <row r="114" spans="1:16" x14ac:dyDescent="0.35">
      <c r="A114" s="179">
        <v>2</v>
      </c>
      <c r="B114" s="216" t="s">
        <v>141</v>
      </c>
      <c r="C114" s="201" t="s">
        <v>142</v>
      </c>
      <c r="D114" s="182">
        <f>6.06-0.05</f>
        <v>6.01</v>
      </c>
      <c r="E114" s="139"/>
      <c r="M114" s="5">
        <v>12647.699999999999</v>
      </c>
      <c r="O114" s="5">
        <f>M114*D114</f>
        <v>76012.676999999996</v>
      </c>
      <c r="P114" s="5">
        <f>O114*12</f>
        <v>912152.12399999995</v>
      </c>
    </row>
    <row r="115" spans="1:16" ht="16" x14ac:dyDescent="0.35">
      <c r="A115" s="179">
        <v>3</v>
      </c>
      <c r="B115" s="216" t="s">
        <v>143</v>
      </c>
      <c r="C115" s="201" t="s">
        <v>144</v>
      </c>
      <c r="D115" s="180">
        <f>P114</f>
        <v>912152.12399999995</v>
      </c>
      <c r="E115" s="181"/>
    </row>
    <row r="116" spans="1:16" ht="52.5" thickBot="1" x14ac:dyDescent="0.4">
      <c r="A116" s="179">
        <v>4</v>
      </c>
      <c r="B116" s="216" t="s">
        <v>346</v>
      </c>
      <c r="C116" s="201" t="s">
        <v>7</v>
      </c>
      <c r="D116" s="182" t="s">
        <v>539</v>
      </c>
      <c r="E116" s="139"/>
    </row>
    <row r="117" spans="1:16" x14ac:dyDescent="0.35">
      <c r="A117" s="177" t="s">
        <v>0</v>
      </c>
      <c r="B117" s="332" t="s">
        <v>2</v>
      </c>
      <c r="C117" s="332" t="s">
        <v>3</v>
      </c>
      <c r="D117" s="330" t="s">
        <v>4</v>
      </c>
      <c r="E117" s="267"/>
    </row>
    <row r="118" spans="1:16" x14ac:dyDescent="0.35">
      <c r="A118" s="178" t="s">
        <v>1</v>
      </c>
      <c r="B118" s="333"/>
      <c r="C118" s="333"/>
      <c r="D118" s="331"/>
      <c r="E118" s="267"/>
    </row>
    <row r="119" spans="1:16" ht="77.5" customHeight="1" x14ac:dyDescent="0.35">
      <c r="A119" s="179">
        <v>1</v>
      </c>
      <c r="B119" s="138" t="s">
        <v>515</v>
      </c>
      <c r="C119" s="201" t="s">
        <v>419</v>
      </c>
      <c r="D119" s="106">
        <v>0.05</v>
      </c>
      <c r="E119" s="139"/>
      <c r="M119" s="5">
        <v>12647.699999999999</v>
      </c>
      <c r="O119" s="5">
        <f>M119*D119</f>
        <v>632.38499999999999</v>
      </c>
      <c r="P119" s="5">
        <f>O119*12</f>
        <v>7588.62</v>
      </c>
    </row>
    <row r="120" spans="1:16" ht="16" x14ac:dyDescent="0.35">
      <c r="A120" s="179">
        <v>2</v>
      </c>
      <c r="B120" s="216" t="s">
        <v>143</v>
      </c>
      <c r="C120" s="201" t="s">
        <v>144</v>
      </c>
      <c r="D120" s="99">
        <f>P119</f>
        <v>7588.62</v>
      </c>
      <c r="E120" s="181"/>
    </row>
    <row r="121" spans="1:16" x14ac:dyDescent="0.35">
      <c r="A121" s="179">
        <v>3</v>
      </c>
      <c r="B121" s="216" t="s">
        <v>346</v>
      </c>
      <c r="C121" s="201" t="s">
        <v>7</v>
      </c>
      <c r="D121" s="182" t="s">
        <v>516</v>
      </c>
      <c r="E121" s="139"/>
    </row>
    <row r="122" spans="1:16" ht="16" thickBot="1" x14ac:dyDescent="0.4">
      <c r="A122" s="183">
        <v>4</v>
      </c>
      <c r="B122" s="184" t="s">
        <v>150</v>
      </c>
      <c r="C122" s="185" t="s">
        <v>7</v>
      </c>
      <c r="D122" s="186" t="s">
        <v>367</v>
      </c>
      <c r="E122" s="139"/>
    </row>
    <row r="123" spans="1:16" ht="16" hidden="1" thickBot="1" x14ac:dyDescent="0.4">
      <c r="A123" s="187"/>
      <c r="B123" s="188"/>
      <c r="C123" s="188"/>
      <c r="D123" s="188"/>
    </row>
    <row r="124" spans="1:16" x14ac:dyDescent="0.35">
      <c r="A124" s="177" t="s">
        <v>0</v>
      </c>
      <c r="B124" s="332" t="s">
        <v>2</v>
      </c>
      <c r="C124" s="332" t="s">
        <v>3</v>
      </c>
      <c r="D124" s="330" t="s">
        <v>4</v>
      </c>
      <c r="E124" s="267"/>
    </row>
    <row r="125" spans="1:16" x14ac:dyDescent="0.35">
      <c r="A125" s="178" t="s">
        <v>1</v>
      </c>
      <c r="B125" s="333"/>
      <c r="C125" s="333"/>
      <c r="D125" s="331"/>
      <c r="E125" s="267"/>
    </row>
    <row r="126" spans="1:16" ht="65" x14ac:dyDescent="0.35">
      <c r="A126" s="179">
        <v>1</v>
      </c>
      <c r="B126" s="138" t="s">
        <v>349</v>
      </c>
      <c r="C126" s="201" t="s">
        <v>7</v>
      </c>
      <c r="D126" s="106">
        <v>2.67</v>
      </c>
      <c r="E126" s="139"/>
      <c r="M126" s="5">
        <v>12647.699999999999</v>
      </c>
      <c r="O126" s="5">
        <f>M126*D126</f>
        <v>33769.358999999997</v>
      </c>
      <c r="P126" s="5">
        <f>O126*12</f>
        <v>405232.30799999996</v>
      </c>
    </row>
    <row r="127" spans="1:16" ht="16" x14ac:dyDescent="0.35">
      <c r="A127" s="179">
        <v>2</v>
      </c>
      <c r="B127" s="216" t="s">
        <v>143</v>
      </c>
      <c r="C127" s="201" t="s">
        <v>144</v>
      </c>
      <c r="D127" s="180">
        <f>P126</f>
        <v>405232.30799999996</v>
      </c>
      <c r="E127" s="181"/>
    </row>
    <row r="128" spans="1:16" x14ac:dyDescent="0.35">
      <c r="A128" s="179">
        <v>3</v>
      </c>
      <c r="B128" s="216" t="s">
        <v>346</v>
      </c>
      <c r="C128" s="201" t="s">
        <v>7</v>
      </c>
      <c r="D128" s="182" t="s">
        <v>518</v>
      </c>
      <c r="E128" s="139"/>
    </row>
    <row r="129" spans="1:5" ht="16" thickBot="1" x14ac:dyDescent="0.4">
      <c r="A129" s="183">
        <v>4</v>
      </c>
      <c r="B129" s="184" t="s">
        <v>150</v>
      </c>
      <c r="C129" s="185" t="s">
        <v>7</v>
      </c>
      <c r="D129" s="186" t="s">
        <v>147</v>
      </c>
      <c r="E129" s="139"/>
    </row>
    <row r="130" spans="1:5" ht="16" hidden="1" thickBot="1" x14ac:dyDescent="0.4">
      <c r="A130" s="189"/>
      <c r="B130" s="190"/>
      <c r="C130" s="190"/>
      <c r="D130" s="190"/>
    </row>
    <row r="131" spans="1:5" ht="16" hidden="1" thickBot="1" x14ac:dyDescent="0.4">
      <c r="A131" s="167"/>
      <c r="B131" s="168"/>
      <c r="C131" s="168"/>
      <c r="D131" s="168"/>
    </row>
    <row r="132" spans="1:5" ht="16" hidden="1" thickBot="1" x14ac:dyDescent="0.4">
      <c r="A132" s="170" t="s">
        <v>0</v>
      </c>
      <c r="B132" s="333" t="s">
        <v>2</v>
      </c>
      <c r="C132" s="333" t="s">
        <v>3</v>
      </c>
      <c r="D132" s="324" t="s">
        <v>4</v>
      </c>
      <c r="E132" s="267"/>
    </row>
    <row r="133" spans="1:5" ht="16" hidden="1" thickBot="1" x14ac:dyDescent="0.4">
      <c r="A133" s="146" t="s">
        <v>1</v>
      </c>
      <c r="B133" s="333"/>
      <c r="C133" s="333"/>
      <c r="D133" s="324"/>
      <c r="E133" s="267"/>
    </row>
    <row r="134" spans="1:5" ht="16" hidden="1" thickBot="1" x14ac:dyDescent="0.4">
      <c r="A134" s="201" t="s">
        <v>9</v>
      </c>
      <c r="B134" s="138" t="s">
        <v>154</v>
      </c>
      <c r="C134" s="201" t="s">
        <v>7</v>
      </c>
      <c r="D134" s="168"/>
      <c r="E134" s="139"/>
    </row>
    <row r="135" spans="1:5" ht="16" hidden="1" thickBot="1" x14ac:dyDescent="0.4">
      <c r="A135" s="201" t="s">
        <v>15</v>
      </c>
      <c r="B135" s="216" t="s">
        <v>141</v>
      </c>
      <c r="C135" s="201" t="s">
        <v>142</v>
      </c>
      <c r="D135" s="138">
        <v>2.67</v>
      </c>
      <c r="E135" s="139"/>
    </row>
    <row r="136" spans="1:5" ht="16.5" hidden="1" thickBot="1" x14ac:dyDescent="0.4">
      <c r="A136" s="201" t="s">
        <v>18</v>
      </c>
      <c r="B136" s="216" t="s">
        <v>143</v>
      </c>
      <c r="C136" s="201" t="s">
        <v>144</v>
      </c>
      <c r="D136" s="191">
        <v>430576.58880000003</v>
      </c>
      <c r="E136" s="181"/>
    </row>
    <row r="137" spans="1:5" ht="16" hidden="1" thickBot="1" x14ac:dyDescent="0.4">
      <c r="A137" s="201" t="s">
        <v>23</v>
      </c>
      <c r="B137" s="216" t="s">
        <v>346</v>
      </c>
      <c r="C137" s="201" t="s">
        <v>7</v>
      </c>
      <c r="D137" s="138"/>
      <c r="E137" s="139"/>
    </row>
    <row r="138" spans="1:5" ht="16" hidden="1" thickBot="1" x14ac:dyDescent="0.4">
      <c r="A138" s="201" t="s">
        <v>26</v>
      </c>
      <c r="B138" s="216" t="s">
        <v>150</v>
      </c>
      <c r="C138" s="201" t="s">
        <v>7</v>
      </c>
      <c r="D138" s="138" t="s">
        <v>153</v>
      </c>
      <c r="E138" s="139"/>
    </row>
    <row r="139" spans="1:5" ht="16" hidden="1" thickBot="1" x14ac:dyDescent="0.4">
      <c r="A139" s="167"/>
      <c r="B139" s="168"/>
      <c r="C139" s="168"/>
      <c r="D139" s="168"/>
    </row>
    <row r="140" spans="1:5" ht="16" hidden="1" thickBot="1" x14ac:dyDescent="0.4">
      <c r="A140" s="170" t="s">
        <v>0</v>
      </c>
      <c r="B140" s="333" t="s">
        <v>2</v>
      </c>
      <c r="C140" s="333" t="s">
        <v>3</v>
      </c>
      <c r="D140" s="324" t="s">
        <v>4</v>
      </c>
      <c r="E140" s="267"/>
    </row>
    <row r="141" spans="1:5" ht="16" hidden="1" thickBot="1" x14ac:dyDescent="0.4">
      <c r="A141" s="146" t="s">
        <v>1</v>
      </c>
      <c r="B141" s="333"/>
      <c r="C141" s="333"/>
      <c r="D141" s="324"/>
      <c r="E141" s="267"/>
    </row>
    <row r="142" spans="1:5" ht="16.5" hidden="1" thickBot="1" x14ac:dyDescent="0.4">
      <c r="A142" s="201" t="s">
        <v>5</v>
      </c>
      <c r="B142" s="216" t="s">
        <v>6</v>
      </c>
      <c r="C142" s="201" t="s">
        <v>7</v>
      </c>
      <c r="D142" s="192">
        <v>43851</v>
      </c>
      <c r="E142" s="193"/>
    </row>
    <row r="143" spans="1:5" ht="26.5" hidden="1" thickBot="1" x14ac:dyDescent="0.4">
      <c r="A143" s="201" t="s">
        <v>9</v>
      </c>
      <c r="B143" s="138" t="s">
        <v>155</v>
      </c>
      <c r="C143" s="201" t="s">
        <v>7</v>
      </c>
      <c r="D143" s="168"/>
      <c r="E143" s="139"/>
    </row>
    <row r="144" spans="1:5" ht="16" hidden="1" thickBot="1" x14ac:dyDescent="0.4">
      <c r="A144" s="201" t="s">
        <v>15</v>
      </c>
      <c r="B144" s="216" t="s">
        <v>141</v>
      </c>
      <c r="C144" s="201" t="s">
        <v>142</v>
      </c>
      <c r="D144" s="138">
        <v>2.67</v>
      </c>
      <c r="E144" s="139"/>
    </row>
    <row r="145" spans="1:5" ht="16.5" hidden="1" thickBot="1" x14ac:dyDescent="0.4">
      <c r="A145" s="201" t="s">
        <v>18</v>
      </c>
      <c r="B145" s="216" t="s">
        <v>143</v>
      </c>
      <c r="C145" s="201" t="s">
        <v>144</v>
      </c>
      <c r="D145" s="191">
        <v>430576.58880000003</v>
      </c>
      <c r="E145" s="181"/>
    </row>
    <row r="146" spans="1:5" ht="16" hidden="1" thickBot="1" x14ac:dyDescent="0.4">
      <c r="A146" s="201" t="s">
        <v>23</v>
      </c>
      <c r="B146" s="216" t="s">
        <v>346</v>
      </c>
      <c r="C146" s="201" t="s">
        <v>7</v>
      </c>
      <c r="D146" s="138"/>
      <c r="E146" s="139"/>
    </row>
    <row r="147" spans="1:5" ht="16" hidden="1" thickBot="1" x14ac:dyDescent="0.4">
      <c r="A147" s="201" t="s">
        <v>26</v>
      </c>
      <c r="B147" s="216" t="s">
        <v>150</v>
      </c>
      <c r="C147" s="201" t="s">
        <v>7</v>
      </c>
      <c r="D147" s="138" t="s">
        <v>153</v>
      </c>
      <c r="E147" s="139"/>
    </row>
    <row r="148" spans="1:5" ht="16" hidden="1" thickBot="1" x14ac:dyDescent="0.4">
      <c r="A148" s="167"/>
      <c r="B148" s="168"/>
      <c r="C148" s="168"/>
      <c r="D148" s="168"/>
    </row>
    <row r="149" spans="1:5" ht="16" hidden="1" thickBot="1" x14ac:dyDescent="0.4">
      <c r="A149" s="170" t="s">
        <v>0</v>
      </c>
      <c r="B149" s="333" t="s">
        <v>2</v>
      </c>
      <c r="C149" s="333" t="s">
        <v>3</v>
      </c>
      <c r="D149" s="324" t="s">
        <v>4</v>
      </c>
      <c r="E149" s="267"/>
    </row>
    <row r="150" spans="1:5" ht="16" hidden="1" thickBot="1" x14ac:dyDescent="0.4">
      <c r="A150" s="146" t="s">
        <v>1</v>
      </c>
      <c r="B150" s="333"/>
      <c r="C150" s="333"/>
      <c r="D150" s="324"/>
      <c r="E150" s="267"/>
    </row>
    <row r="151" spans="1:5" ht="16.5" hidden="1" thickBot="1" x14ac:dyDescent="0.4">
      <c r="A151" s="201" t="s">
        <v>5</v>
      </c>
      <c r="B151" s="216" t="s">
        <v>6</v>
      </c>
      <c r="C151" s="201" t="s">
        <v>7</v>
      </c>
      <c r="D151" s="192">
        <v>43851</v>
      </c>
      <c r="E151" s="193"/>
    </row>
    <row r="152" spans="1:5" ht="16" hidden="1" thickBot="1" x14ac:dyDescent="0.4">
      <c r="A152" s="201" t="s">
        <v>9</v>
      </c>
      <c r="B152" s="138" t="s">
        <v>156</v>
      </c>
      <c r="C152" s="201" t="s">
        <v>7</v>
      </c>
      <c r="D152" s="168"/>
      <c r="E152" s="139"/>
    </row>
    <row r="153" spans="1:5" ht="16" hidden="1" thickBot="1" x14ac:dyDescent="0.4">
      <c r="A153" s="201" t="s">
        <v>15</v>
      </c>
      <c r="B153" s="216" t="s">
        <v>141</v>
      </c>
      <c r="C153" s="201" t="s">
        <v>142</v>
      </c>
      <c r="D153" s="138">
        <v>2.67</v>
      </c>
      <c r="E153" s="139"/>
    </row>
    <row r="154" spans="1:5" ht="16.5" hidden="1" thickBot="1" x14ac:dyDescent="0.4">
      <c r="A154" s="201" t="s">
        <v>18</v>
      </c>
      <c r="B154" s="216" t="s">
        <v>143</v>
      </c>
      <c r="C154" s="201" t="s">
        <v>144</v>
      </c>
      <c r="D154" s="191">
        <v>430576.58880000003</v>
      </c>
      <c r="E154" s="181"/>
    </row>
    <row r="155" spans="1:5" ht="16" hidden="1" thickBot="1" x14ac:dyDescent="0.4">
      <c r="A155" s="201" t="s">
        <v>23</v>
      </c>
      <c r="B155" s="216" t="s">
        <v>346</v>
      </c>
      <c r="C155" s="201" t="s">
        <v>7</v>
      </c>
      <c r="D155" s="138"/>
      <c r="E155" s="139"/>
    </row>
    <row r="156" spans="1:5" ht="16" hidden="1" thickBot="1" x14ac:dyDescent="0.4">
      <c r="A156" s="201" t="s">
        <v>26</v>
      </c>
      <c r="B156" s="216" t="s">
        <v>150</v>
      </c>
      <c r="C156" s="201" t="s">
        <v>7</v>
      </c>
      <c r="D156" s="138" t="s">
        <v>158</v>
      </c>
      <c r="E156" s="139"/>
    </row>
    <row r="157" spans="1:5" ht="16" hidden="1" thickBot="1" x14ac:dyDescent="0.4">
      <c r="A157" s="167"/>
      <c r="B157" s="168"/>
      <c r="C157" s="168"/>
      <c r="D157" s="168"/>
    </row>
    <row r="158" spans="1:5" ht="16" hidden="1" thickBot="1" x14ac:dyDescent="0.4">
      <c r="A158" s="170" t="s">
        <v>0</v>
      </c>
      <c r="B158" s="333" t="s">
        <v>2</v>
      </c>
      <c r="C158" s="333" t="s">
        <v>3</v>
      </c>
      <c r="D158" s="324" t="s">
        <v>4</v>
      </c>
      <c r="E158" s="267"/>
    </row>
    <row r="159" spans="1:5" ht="16" hidden="1" thickBot="1" x14ac:dyDescent="0.4">
      <c r="A159" s="146" t="s">
        <v>1</v>
      </c>
      <c r="B159" s="333"/>
      <c r="C159" s="333"/>
      <c r="D159" s="324"/>
      <c r="E159" s="267"/>
    </row>
    <row r="160" spans="1:5" ht="16.5" hidden="1" thickBot="1" x14ac:dyDescent="0.4">
      <c r="A160" s="201" t="s">
        <v>5</v>
      </c>
      <c r="B160" s="216" t="s">
        <v>6</v>
      </c>
      <c r="C160" s="201" t="s">
        <v>7</v>
      </c>
      <c r="D160" s="192">
        <v>43851</v>
      </c>
      <c r="E160" s="193"/>
    </row>
    <row r="161" spans="1:5" ht="16" hidden="1" thickBot="1" x14ac:dyDescent="0.4">
      <c r="A161" s="201" t="s">
        <v>9</v>
      </c>
      <c r="B161" s="138" t="s">
        <v>159</v>
      </c>
      <c r="C161" s="201" t="s">
        <v>7</v>
      </c>
      <c r="D161" s="168"/>
      <c r="E161" s="139"/>
    </row>
    <row r="162" spans="1:5" ht="16" hidden="1" thickBot="1" x14ac:dyDescent="0.4">
      <c r="A162" s="201" t="s">
        <v>15</v>
      </c>
      <c r="B162" s="216" t="s">
        <v>141</v>
      </c>
      <c r="C162" s="201" t="s">
        <v>142</v>
      </c>
      <c r="D162" s="138">
        <v>2.67</v>
      </c>
      <c r="E162" s="139"/>
    </row>
    <row r="163" spans="1:5" ht="16.5" hidden="1" thickBot="1" x14ac:dyDescent="0.4">
      <c r="A163" s="201" t="s">
        <v>18</v>
      </c>
      <c r="B163" s="216" t="s">
        <v>143</v>
      </c>
      <c r="C163" s="201" t="s">
        <v>144</v>
      </c>
      <c r="D163" s="191">
        <v>430576.58880000003</v>
      </c>
      <c r="E163" s="181"/>
    </row>
    <row r="164" spans="1:5" ht="16" hidden="1" thickBot="1" x14ac:dyDescent="0.4">
      <c r="A164" s="201" t="s">
        <v>23</v>
      </c>
      <c r="B164" s="216" t="s">
        <v>346</v>
      </c>
      <c r="C164" s="201" t="s">
        <v>7</v>
      </c>
      <c r="D164" s="138"/>
      <c r="E164" s="139"/>
    </row>
    <row r="165" spans="1:5" ht="16" hidden="1" thickBot="1" x14ac:dyDescent="0.4">
      <c r="A165" s="201" t="s">
        <v>26</v>
      </c>
      <c r="B165" s="216" t="s">
        <v>150</v>
      </c>
      <c r="C165" s="201" t="s">
        <v>7</v>
      </c>
      <c r="D165" s="138" t="s">
        <v>153</v>
      </c>
      <c r="E165" s="139"/>
    </row>
    <row r="166" spans="1:5" ht="16" hidden="1" thickBot="1" x14ac:dyDescent="0.4">
      <c r="A166" s="194"/>
      <c r="B166" s="195"/>
      <c r="C166" s="195"/>
      <c r="D166" s="195"/>
    </row>
    <row r="167" spans="1:5" x14ac:dyDescent="0.35">
      <c r="A167" s="177" t="s">
        <v>0</v>
      </c>
      <c r="B167" s="332" t="s">
        <v>2</v>
      </c>
      <c r="C167" s="332" t="s">
        <v>3</v>
      </c>
      <c r="D167" s="330" t="s">
        <v>4</v>
      </c>
      <c r="E167" s="267"/>
    </row>
    <row r="168" spans="1:5" x14ac:dyDescent="0.35">
      <c r="A168" s="178" t="s">
        <v>1</v>
      </c>
      <c r="B168" s="333"/>
      <c r="C168" s="333"/>
      <c r="D168" s="331"/>
      <c r="E168" s="267"/>
    </row>
    <row r="169" spans="1:5" ht="16" hidden="1" x14ac:dyDescent="0.35">
      <c r="A169" s="179" t="s">
        <v>5</v>
      </c>
      <c r="B169" s="216" t="s">
        <v>6</v>
      </c>
      <c r="C169" s="201" t="s">
        <v>7</v>
      </c>
      <c r="D169" s="197">
        <v>43851</v>
      </c>
      <c r="E169" s="193"/>
    </row>
    <row r="170" spans="1:5" ht="26" x14ac:dyDescent="0.35">
      <c r="A170" s="179">
        <v>1</v>
      </c>
      <c r="B170" s="216" t="s">
        <v>151</v>
      </c>
      <c r="C170" s="201" t="s">
        <v>7</v>
      </c>
      <c r="D170" s="182" t="s">
        <v>160</v>
      </c>
      <c r="E170" s="139"/>
    </row>
    <row r="171" spans="1:5" x14ac:dyDescent="0.35">
      <c r="A171" s="179">
        <v>2</v>
      </c>
      <c r="B171" s="216" t="s">
        <v>157</v>
      </c>
      <c r="C171" s="201" t="s">
        <v>7</v>
      </c>
      <c r="D171" s="182" t="s">
        <v>161</v>
      </c>
      <c r="E171" s="139"/>
    </row>
    <row r="172" spans="1:5" x14ac:dyDescent="0.35">
      <c r="A172" s="179">
        <v>3</v>
      </c>
      <c r="B172" s="216" t="s">
        <v>353</v>
      </c>
      <c r="C172" s="198"/>
      <c r="D172" s="182"/>
      <c r="E172" s="139"/>
    </row>
    <row r="173" spans="1:5" ht="16" x14ac:dyDescent="0.35">
      <c r="A173" s="179" t="s">
        <v>222</v>
      </c>
      <c r="B173" s="216" t="s">
        <v>163</v>
      </c>
      <c r="C173" s="201" t="s">
        <v>142</v>
      </c>
      <c r="D173" s="273">
        <v>0.67</v>
      </c>
      <c r="E173" s="181"/>
    </row>
    <row r="174" spans="1:5" ht="16" x14ac:dyDescent="0.35">
      <c r="A174" s="179" t="s">
        <v>223</v>
      </c>
      <c r="B174" s="216" t="s">
        <v>165</v>
      </c>
      <c r="C174" s="201" t="s">
        <v>142</v>
      </c>
      <c r="D174" s="180">
        <v>0.151</v>
      </c>
      <c r="E174" s="181"/>
    </row>
    <row r="175" spans="1:5" ht="16" x14ac:dyDescent="0.35">
      <c r="A175" s="179" t="s">
        <v>225</v>
      </c>
      <c r="B175" s="216" t="s">
        <v>167</v>
      </c>
      <c r="C175" s="201" t="s">
        <v>142</v>
      </c>
      <c r="D175" s="180">
        <v>5.5919999999999996</v>
      </c>
      <c r="E175" s="181"/>
    </row>
    <row r="176" spans="1:5" ht="16" x14ac:dyDescent="0.35">
      <c r="A176" s="179" t="s">
        <v>226</v>
      </c>
      <c r="B176" s="216" t="s">
        <v>169</v>
      </c>
      <c r="C176" s="201" t="s">
        <v>142</v>
      </c>
      <c r="D176" s="180">
        <v>0.26500000000000001</v>
      </c>
      <c r="E176" s="181"/>
    </row>
    <row r="177" spans="1:18" x14ac:dyDescent="0.35">
      <c r="A177" s="179">
        <v>4</v>
      </c>
      <c r="B177" s="216" t="s">
        <v>148</v>
      </c>
      <c r="C177" s="201"/>
      <c r="D177" s="182"/>
      <c r="E177" s="139"/>
    </row>
    <row r="178" spans="1:18" ht="16" x14ac:dyDescent="0.35">
      <c r="A178" s="179" t="s">
        <v>162</v>
      </c>
      <c r="B178" s="216" t="s">
        <v>163</v>
      </c>
      <c r="C178" s="201" t="s">
        <v>142</v>
      </c>
      <c r="D178" s="134">
        <f>[10]Лист_1!$J$205+[10]Лист_1!$K$205</f>
        <v>95661.37</v>
      </c>
      <c r="E178" s="181"/>
    </row>
    <row r="179" spans="1:18" ht="16" x14ac:dyDescent="0.35">
      <c r="A179" s="179" t="s">
        <v>164</v>
      </c>
      <c r="B179" s="216" t="s">
        <v>165</v>
      </c>
      <c r="C179" s="201" t="s">
        <v>142</v>
      </c>
      <c r="D179" s="134">
        <f>[10]Лист_1!$W$205</f>
        <v>21527.26</v>
      </c>
      <c r="E179" s="181"/>
    </row>
    <row r="180" spans="1:18" ht="16" x14ac:dyDescent="0.35">
      <c r="A180" s="179" t="s">
        <v>166</v>
      </c>
      <c r="B180" s="216" t="s">
        <v>167</v>
      </c>
      <c r="C180" s="201" t="s">
        <v>142</v>
      </c>
      <c r="D180" s="134">
        <f>[10]Лист_1!$X$205</f>
        <v>816381.34</v>
      </c>
      <c r="E180" s="181"/>
    </row>
    <row r="181" spans="1:18" ht="16" x14ac:dyDescent="0.35">
      <c r="A181" s="179" t="s">
        <v>168</v>
      </c>
      <c r="B181" s="216" t="s">
        <v>169</v>
      </c>
      <c r="C181" s="201" t="s">
        <v>142</v>
      </c>
      <c r="D181" s="134">
        <f>[10]Лист_1!$G$205</f>
        <v>41139.129999999997</v>
      </c>
      <c r="E181" s="181"/>
    </row>
    <row r="182" spans="1:18" ht="25" customHeight="1" x14ac:dyDescent="0.35">
      <c r="A182" s="179">
        <v>5</v>
      </c>
      <c r="B182" s="216" t="s">
        <v>604</v>
      </c>
      <c r="C182" s="201"/>
      <c r="D182" s="134">
        <f>'[5]проверка 24 год'!$AR$38*-1</f>
        <v>267812.49</v>
      </c>
      <c r="E182" s="181"/>
    </row>
    <row r="183" spans="1:18" ht="16" x14ac:dyDescent="0.35">
      <c r="A183" s="179" t="s">
        <v>170</v>
      </c>
      <c r="B183" s="216" t="s">
        <v>417</v>
      </c>
      <c r="C183" s="201"/>
      <c r="D183" s="134">
        <f>'[5]проверка 24 год'!$AR$26*-1</f>
        <v>-243465.9</v>
      </c>
      <c r="E183" s="181"/>
      <c r="O183" s="199">
        <f>D180-D184</f>
        <v>480554.65</v>
      </c>
      <c r="Q183" s="5">
        <f>O183/'[5]проверка 24 год'!$AU$42</f>
        <v>35.759758215623563</v>
      </c>
      <c r="R183" s="5">
        <f>Q183/12</f>
        <v>2.9799798513019637</v>
      </c>
    </row>
    <row r="184" spans="1:18" ht="30.5" customHeight="1" x14ac:dyDescent="0.35">
      <c r="A184" s="179" t="s">
        <v>171</v>
      </c>
      <c r="B184" s="216" t="s">
        <v>605</v>
      </c>
      <c r="C184" s="201"/>
      <c r="D184" s="134">
        <f>'[5]проверка 24 год'!$AR$40*-1</f>
        <v>335826.68999999994</v>
      </c>
      <c r="E184" s="181"/>
      <c r="N184" s="5" t="s">
        <v>593</v>
      </c>
    </row>
    <row r="185" spans="1:18" x14ac:dyDescent="0.35">
      <c r="A185" s="179" t="s">
        <v>21</v>
      </c>
      <c r="B185" s="216" t="s">
        <v>145</v>
      </c>
      <c r="C185" s="201" t="s">
        <v>7</v>
      </c>
      <c r="D185" s="200" t="s">
        <v>526</v>
      </c>
      <c r="E185" s="175"/>
    </row>
    <row r="186" spans="1:18" ht="51.5" customHeight="1" thickBot="1" x14ac:dyDescent="0.4">
      <c r="A186" s="183" t="s">
        <v>23</v>
      </c>
      <c r="B186" s="184" t="s">
        <v>146</v>
      </c>
      <c r="C186" s="185" t="s">
        <v>7</v>
      </c>
      <c r="D186" s="186" t="s">
        <v>352</v>
      </c>
      <c r="E186" s="139"/>
    </row>
    <row r="187" spans="1:18" ht="16" hidden="1" thickBot="1" x14ac:dyDescent="0.4">
      <c r="A187" s="189"/>
      <c r="B187" s="190"/>
      <c r="C187" s="190"/>
      <c r="D187" s="190"/>
    </row>
    <row r="188" spans="1:18" ht="16" hidden="1" thickBot="1" x14ac:dyDescent="0.4">
      <c r="A188" s="194"/>
      <c r="B188" s="195"/>
      <c r="C188" s="195"/>
      <c r="D188" s="195"/>
    </row>
    <row r="189" spans="1:18" x14ac:dyDescent="0.35">
      <c r="A189" s="177" t="s">
        <v>0</v>
      </c>
      <c r="B189" s="332" t="s">
        <v>2</v>
      </c>
      <c r="C189" s="332" t="s">
        <v>3</v>
      </c>
      <c r="D189" s="330" t="s">
        <v>4</v>
      </c>
      <c r="E189" s="267"/>
    </row>
    <row r="190" spans="1:18" x14ac:dyDescent="0.35">
      <c r="A190" s="178" t="s">
        <v>1</v>
      </c>
      <c r="B190" s="333"/>
      <c r="C190" s="333"/>
      <c r="D190" s="331"/>
      <c r="E190" s="267"/>
    </row>
    <row r="191" spans="1:18" ht="41" customHeight="1" x14ac:dyDescent="0.35">
      <c r="A191" s="179">
        <v>1</v>
      </c>
      <c r="B191" s="138" t="s">
        <v>354</v>
      </c>
      <c r="C191" s="201" t="s">
        <v>7</v>
      </c>
      <c r="D191" s="106">
        <v>5.57</v>
      </c>
      <c r="E191" s="139"/>
      <c r="M191" s="5">
        <v>12647.699999999999</v>
      </c>
      <c r="O191" s="5">
        <f>M191*D191</f>
        <v>70447.688999999998</v>
      </c>
      <c r="P191" s="5">
        <f>O191*12</f>
        <v>845372.26799999992</v>
      </c>
    </row>
    <row r="192" spans="1:18" ht="16" x14ac:dyDescent="0.35">
      <c r="A192" s="179">
        <v>2</v>
      </c>
      <c r="B192" s="216" t="s">
        <v>143</v>
      </c>
      <c r="C192" s="201" t="s">
        <v>144</v>
      </c>
      <c r="D192" s="196">
        <f>P191</f>
        <v>845372.26799999992</v>
      </c>
      <c r="E192" s="181"/>
    </row>
    <row r="193" spans="1:16" ht="39" x14ac:dyDescent="0.35">
      <c r="A193" s="179">
        <v>3</v>
      </c>
      <c r="B193" s="216" t="s">
        <v>346</v>
      </c>
      <c r="C193" s="201" t="s">
        <v>7</v>
      </c>
      <c r="D193" s="182" t="s">
        <v>541</v>
      </c>
      <c r="E193" s="139"/>
    </row>
    <row r="194" spans="1:16" ht="16" thickBot="1" x14ac:dyDescent="0.4">
      <c r="A194" s="183">
        <v>4</v>
      </c>
      <c r="B194" s="184" t="s">
        <v>150</v>
      </c>
      <c r="C194" s="185" t="s">
        <v>7</v>
      </c>
      <c r="D194" s="186" t="s">
        <v>158</v>
      </c>
      <c r="E194" s="139"/>
    </row>
    <row r="195" spans="1:16" x14ac:dyDescent="0.35">
      <c r="A195" s="177" t="s">
        <v>0</v>
      </c>
      <c r="B195" s="332" t="s">
        <v>2</v>
      </c>
      <c r="C195" s="332" t="s">
        <v>3</v>
      </c>
      <c r="D195" s="330" t="s">
        <v>4</v>
      </c>
      <c r="E195" s="267"/>
      <c r="N195" s="5" t="s">
        <v>551</v>
      </c>
    </row>
    <row r="196" spans="1:16" x14ac:dyDescent="0.35">
      <c r="A196" s="178" t="s">
        <v>1</v>
      </c>
      <c r="B196" s="333"/>
      <c r="C196" s="333"/>
      <c r="D196" s="331"/>
      <c r="E196" s="267"/>
    </row>
    <row r="197" spans="1:16" ht="19.5" customHeight="1" x14ac:dyDescent="0.35">
      <c r="A197" s="179">
        <v>1</v>
      </c>
      <c r="B197" s="138" t="s">
        <v>363</v>
      </c>
      <c r="C197" s="201" t="s">
        <v>7</v>
      </c>
      <c r="D197" s="106">
        <v>12.26</v>
      </c>
      <c r="E197" s="139"/>
      <c r="M197" s="5">
        <v>12647.699999999999</v>
      </c>
      <c r="O197" s="5">
        <f>M197*D197</f>
        <v>155060.802</v>
      </c>
      <c r="P197" s="5">
        <f>O197*12</f>
        <v>1860729.6239999998</v>
      </c>
    </row>
    <row r="198" spans="1:16" ht="16" x14ac:dyDescent="0.35">
      <c r="A198" s="179">
        <v>2</v>
      </c>
      <c r="B198" s="216" t="s">
        <v>143</v>
      </c>
      <c r="C198" s="201" t="s">
        <v>144</v>
      </c>
      <c r="D198" s="196">
        <f>P197</f>
        <v>1860729.6239999998</v>
      </c>
      <c r="E198" s="181"/>
      <c r="P198" s="5">
        <v>1871999.4</v>
      </c>
    </row>
    <row r="199" spans="1:16" ht="26" x14ac:dyDescent="0.35">
      <c r="A199" s="179">
        <v>3</v>
      </c>
      <c r="B199" s="216" t="s">
        <v>346</v>
      </c>
      <c r="C199" s="201" t="s">
        <v>7</v>
      </c>
      <c r="D199" s="182" t="s">
        <v>517</v>
      </c>
      <c r="E199" s="139"/>
      <c r="P199" s="5">
        <f>P198-P197</f>
        <v>11269.776000000071</v>
      </c>
    </row>
    <row r="200" spans="1:16" ht="16" thickBot="1" x14ac:dyDescent="0.4">
      <c r="A200" s="183">
        <v>4</v>
      </c>
      <c r="B200" s="184" t="s">
        <v>150</v>
      </c>
      <c r="C200" s="185" t="s">
        <v>7</v>
      </c>
      <c r="D200" s="186" t="s">
        <v>158</v>
      </c>
      <c r="E200" s="139"/>
    </row>
    <row r="201" spans="1:16" x14ac:dyDescent="0.35">
      <c r="A201" s="177" t="s">
        <v>0</v>
      </c>
      <c r="B201" s="332" t="s">
        <v>2</v>
      </c>
      <c r="C201" s="332" t="s">
        <v>3</v>
      </c>
      <c r="D201" s="330" t="s">
        <v>4</v>
      </c>
      <c r="E201" s="267"/>
    </row>
    <row r="202" spans="1:16" x14ac:dyDescent="0.35">
      <c r="A202" s="178" t="s">
        <v>1</v>
      </c>
      <c r="B202" s="333"/>
      <c r="C202" s="333"/>
      <c r="D202" s="331"/>
      <c r="E202" s="267"/>
    </row>
    <row r="203" spans="1:16" ht="38" customHeight="1" x14ac:dyDescent="0.35">
      <c r="A203" s="179">
        <v>1</v>
      </c>
      <c r="B203" s="138" t="s">
        <v>504</v>
      </c>
      <c r="C203" s="201" t="s">
        <v>365</v>
      </c>
      <c r="D203" s="106">
        <v>4.47</v>
      </c>
      <c r="E203" s="139"/>
      <c r="M203" s="5">
        <v>12647.699999999999</v>
      </c>
      <c r="O203" s="5">
        <f>M203*D203</f>
        <v>56535.21899999999</v>
      </c>
      <c r="P203" s="5">
        <f>O203*12</f>
        <v>678422.62799999991</v>
      </c>
    </row>
    <row r="204" spans="1:16" ht="16" x14ac:dyDescent="0.35">
      <c r="A204" s="179">
        <v>2</v>
      </c>
      <c r="B204" s="216" t="s">
        <v>143</v>
      </c>
      <c r="C204" s="201" t="s">
        <v>144</v>
      </c>
      <c r="D204" s="100">
        <f>P203</f>
        <v>678422.62799999991</v>
      </c>
      <c r="E204" s="181"/>
    </row>
    <row r="205" spans="1:16" x14ac:dyDescent="0.35">
      <c r="A205" s="179">
        <v>3</v>
      </c>
      <c r="B205" s="216" t="s">
        <v>346</v>
      </c>
      <c r="C205" s="201" t="s">
        <v>7</v>
      </c>
      <c r="D205" s="182" t="s">
        <v>508</v>
      </c>
      <c r="E205" s="139"/>
    </row>
    <row r="206" spans="1:16" ht="16" thickBot="1" x14ac:dyDescent="0.4">
      <c r="A206" s="183">
        <v>4</v>
      </c>
      <c r="B206" s="184" t="s">
        <v>150</v>
      </c>
      <c r="C206" s="185" t="s">
        <v>7</v>
      </c>
      <c r="D206" s="186" t="s">
        <v>367</v>
      </c>
      <c r="E206" s="139"/>
    </row>
    <row r="207" spans="1:16" x14ac:dyDescent="0.35">
      <c r="A207" s="177" t="s">
        <v>0</v>
      </c>
      <c r="B207" s="332" t="s">
        <v>2</v>
      </c>
      <c r="C207" s="332" t="s">
        <v>3</v>
      </c>
      <c r="D207" s="330" t="s">
        <v>4</v>
      </c>
      <c r="E207" s="267"/>
    </row>
    <row r="208" spans="1:16" x14ac:dyDescent="0.35">
      <c r="A208" s="178" t="s">
        <v>1</v>
      </c>
      <c r="B208" s="333"/>
      <c r="C208" s="333"/>
      <c r="D208" s="331"/>
      <c r="E208" s="267"/>
    </row>
    <row r="209" spans="1:5" ht="38" customHeight="1" x14ac:dyDescent="0.35">
      <c r="A209" s="179">
        <v>1</v>
      </c>
      <c r="B209" s="138" t="str">
        <f>[2]Лист_1!$N$7</f>
        <v>Доп.усл.по оформл.платеж.док-в на опл. взнос. на кап.ремонт</v>
      </c>
      <c r="C209" s="201" t="s">
        <v>418</v>
      </c>
      <c r="D209" s="106">
        <v>6</v>
      </c>
      <c r="E209" s="139"/>
    </row>
    <row r="210" spans="1:5" ht="16" x14ac:dyDescent="0.35">
      <c r="A210" s="179">
        <v>2</v>
      </c>
      <c r="B210" s="216" t="s">
        <v>143</v>
      </c>
      <c r="C210" s="201" t="s">
        <v>144</v>
      </c>
      <c r="D210" s="196">
        <f>[10]Лист_1!$N$205</f>
        <v>14266.01</v>
      </c>
      <c r="E210" s="181"/>
    </row>
    <row r="211" spans="1:5" x14ac:dyDescent="0.35">
      <c r="A211" s="179">
        <v>3</v>
      </c>
      <c r="B211" s="216" t="s">
        <v>346</v>
      </c>
      <c r="C211" s="201" t="s">
        <v>7</v>
      </c>
      <c r="D211" s="182" t="s">
        <v>364</v>
      </c>
      <c r="E211" s="139"/>
    </row>
    <row r="212" spans="1:5" ht="16" thickBot="1" x14ac:dyDescent="0.4">
      <c r="A212" s="183">
        <v>4</v>
      </c>
      <c r="B212" s="184" t="s">
        <v>150</v>
      </c>
      <c r="C212" s="185" t="s">
        <v>7</v>
      </c>
      <c r="D212" s="186" t="s">
        <v>158</v>
      </c>
      <c r="E212" s="139"/>
    </row>
    <row r="213" spans="1:5" x14ac:dyDescent="0.35">
      <c r="A213" s="177" t="s">
        <v>0</v>
      </c>
      <c r="B213" s="332" t="s">
        <v>2</v>
      </c>
      <c r="C213" s="332" t="s">
        <v>3</v>
      </c>
      <c r="D213" s="330" t="s">
        <v>4</v>
      </c>
      <c r="E213" s="267"/>
    </row>
    <row r="214" spans="1:5" x14ac:dyDescent="0.35">
      <c r="A214" s="178" t="s">
        <v>1</v>
      </c>
      <c r="B214" s="333"/>
      <c r="C214" s="333"/>
      <c r="D214" s="331"/>
      <c r="E214" s="267"/>
    </row>
    <row r="215" spans="1:5" ht="38" customHeight="1" x14ac:dyDescent="0.35">
      <c r="A215" s="179">
        <v>1</v>
      </c>
      <c r="B215" s="138" t="str">
        <f>[2]Лист_1!$U$7</f>
        <v>Сод. тер. транспорта</v>
      </c>
      <c r="C215" s="201" t="s">
        <v>419</v>
      </c>
      <c r="D215" s="106">
        <v>900</v>
      </c>
      <c r="E215" s="139"/>
    </row>
    <row r="216" spans="1:5" ht="16" x14ac:dyDescent="0.35">
      <c r="A216" s="179">
        <v>2</v>
      </c>
      <c r="B216" s="216" t="s">
        <v>143</v>
      </c>
      <c r="C216" s="201" t="s">
        <v>144</v>
      </c>
      <c r="D216" s="196">
        <f>[10]Лист_1!$T$205</f>
        <v>359553.92</v>
      </c>
      <c r="E216" s="181"/>
    </row>
    <row r="217" spans="1:5" ht="39" x14ac:dyDescent="0.35">
      <c r="A217" s="179">
        <v>3</v>
      </c>
      <c r="B217" s="216" t="s">
        <v>346</v>
      </c>
      <c r="C217" s="201" t="s">
        <v>7</v>
      </c>
      <c r="D217" s="182" t="s">
        <v>542</v>
      </c>
      <c r="E217" s="139"/>
    </row>
    <row r="218" spans="1:5" ht="16" thickBot="1" x14ac:dyDescent="0.4">
      <c r="A218" s="183">
        <v>4</v>
      </c>
      <c r="B218" s="184" t="s">
        <v>150</v>
      </c>
      <c r="C218" s="185" t="s">
        <v>7</v>
      </c>
      <c r="D218" s="186" t="s">
        <v>367</v>
      </c>
      <c r="E218" s="139"/>
    </row>
    <row r="219" spans="1:5" hidden="1" x14ac:dyDescent="0.35"/>
    <row r="220" spans="1:5" x14ac:dyDescent="0.35">
      <c r="A220" s="348" t="s">
        <v>355</v>
      </c>
      <c r="B220" s="348"/>
      <c r="C220" s="348"/>
      <c r="D220" s="348"/>
    </row>
    <row r="221" spans="1:5" x14ac:dyDescent="0.35">
      <c r="A221" s="201" t="s">
        <v>0</v>
      </c>
      <c r="B221" s="333" t="s">
        <v>2</v>
      </c>
      <c r="C221" s="333" t="s">
        <v>3</v>
      </c>
      <c r="D221" s="324" t="s">
        <v>4</v>
      </c>
      <c r="E221" s="267"/>
    </row>
    <row r="222" spans="1:5" x14ac:dyDescent="0.35">
      <c r="A222" s="146" t="s">
        <v>1</v>
      </c>
      <c r="B222" s="333"/>
      <c r="C222" s="333"/>
      <c r="D222" s="324"/>
      <c r="E222" s="267"/>
    </row>
    <row r="223" spans="1:5" ht="39" x14ac:dyDescent="0.35">
      <c r="A223" s="201">
        <v>1</v>
      </c>
      <c r="B223" s="216" t="s">
        <v>206</v>
      </c>
      <c r="C223" s="201" t="s">
        <v>7</v>
      </c>
      <c r="D223" s="138" t="s">
        <v>209</v>
      </c>
      <c r="E223" s="139"/>
    </row>
    <row r="224" spans="1:5" x14ac:dyDescent="0.35">
      <c r="A224" s="201">
        <v>2</v>
      </c>
      <c r="B224" s="216" t="s">
        <v>107</v>
      </c>
      <c r="C224" s="201" t="s">
        <v>7</v>
      </c>
      <c r="D224" s="138" t="s">
        <v>152</v>
      </c>
      <c r="E224" s="139"/>
    </row>
    <row r="225" spans="1:13" ht="37.5" x14ac:dyDescent="0.35">
      <c r="A225" s="201">
        <v>3</v>
      </c>
      <c r="B225" s="216" t="s">
        <v>176</v>
      </c>
      <c r="C225" s="201" t="s">
        <v>361</v>
      </c>
      <c r="D225" s="138" t="s">
        <v>535</v>
      </c>
      <c r="E225" s="139"/>
      <c r="M225" s="5" t="s">
        <v>543</v>
      </c>
    </row>
    <row r="226" spans="1:13" ht="39" x14ac:dyDescent="0.35">
      <c r="A226" s="201">
        <v>4</v>
      </c>
      <c r="B226" s="216" t="s">
        <v>177</v>
      </c>
      <c r="C226" s="201" t="s">
        <v>7</v>
      </c>
      <c r="D226" s="138" t="s">
        <v>362</v>
      </c>
      <c r="E226" s="139"/>
    </row>
    <row r="227" spans="1:13" ht="26" x14ac:dyDescent="0.35">
      <c r="A227" s="201">
        <v>5</v>
      </c>
      <c r="B227" s="216" t="s">
        <v>179</v>
      </c>
      <c r="C227" s="201" t="s">
        <v>7</v>
      </c>
      <c r="D227" s="219" t="s">
        <v>544</v>
      </c>
      <c r="E227" s="220"/>
    </row>
    <row r="228" spans="1:13" x14ac:dyDescent="0.35">
      <c r="A228" s="201">
        <v>6</v>
      </c>
      <c r="B228" s="216" t="s">
        <v>180</v>
      </c>
      <c r="C228" s="214" t="s">
        <v>7</v>
      </c>
      <c r="D228" s="138" t="s">
        <v>526</v>
      </c>
      <c r="E228" s="139"/>
    </row>
    <row r="229" spans="1:13" x14ac:dyDescent="0.35">
      <c r="A229" s="201">
        <v>7</v>
      </c>
      <c r="B229" s="216" t="s">
        <v>184</v>
      </c>
      <c r="C229" s="206" t="s">
        <v>149</v>
      </c>
      <c r="D229" s="260">
        <f>[10]Лист_1!$I$205</f>
        <v>453877.03</v>
      </c>
      <c r="E229" s="209"/>
    </row>
    <row r="230" spans="1:13" x14ac:dyDescent="0.35">
      <c r="A230" s="201">
        <v>8</v>
      </c>
      <c r="B230" s="216" t="s">
        <v>185</v>
      </c>
      <c r="C230" s="206" t="s">
        <v>149</v>
      </c>
      <c r="D230" s="260">
        <f>[10]Лист_1!$AF$205</f>
        <v>478122.63</v>
      </c>
      <c r="E230" s="209"/>
    </row>
    <row r="231" spans="1:13" x14ac:dyDescent="0.35">
      <c r="A231" s="201">
        <v>9</v>
      </c>
      <c r="B231" s="216" t="s">
        <v>192</v>
      </c>
      <c r="C231" s="206" t="s">
        <v>149</v>
      </c>
      <c r="D231" s="260">
        <f>D229-D230</f>
        <v>-24245.599999999977</v>
      </c>
      <c r="E231" s="160"/>
    </row>
    <row r="232" spans="1:13" x14ac:dyDescent="0.35">
      <c r="A232" s="201">
        <v>10</v>
      </c>
      <c r="B232" s="216" t="s">
        <v>187</v>
      </c>
      <c r="C232" s="206" t="s">
        <v>149</v>
      </c>
      <c r="D232" s="223">
        <f>D229</f>
        <v>453877.03</v>
      </c>
      <c r="E232" s="224"/>
    </row>
    <row r="233" spans="1:13" x14ac:dyDescent="0.35">
      <c r="A233" s="201">
        <v>11</v>
      </c>
      <c r="B233" s="216" t="s">
        <v>188</v>
      </c>
      <c r="C233" s="206" t="s">
        <v>149</v>
      </c>
      <c r="D233" s="223">
        <f>D232</f>
        <v>453877.03</v>
      </c>
      <c r="E233" s="224"/>
    </row>
    <row r="234" spans="1:13" x14ac:dyDescent="0.35">
      <c r="A234" s="201" t="s">
        <v>0</v>
      </c>
      <c r="B234" s="333" t="s">
        <v>2</v>
      </c>
      <c r="C234" s="333" t="s">
        <v>3</v>
      </c>
      <c r="D234" s="324" t="s">
        <v>4</v>
      </c>
      <c r="E234" s="267"/>
    </row>
    <row r="235" spans="1:13" x14ac:dyDescent="0.35">
      <c r="A235" s="146" t="s">
        <v>1</v>
      </c>
      <c r="B235" s="333"/>
      <c r="C235" s="333"/>
      <c r="D235" s="324"/>
      <c r="E235" s="267"/>
    </row>
    <row r="236" spans="1:13" x14ac:dyDescent="0.35">
      <c r="A236" s="201">
        <v>1</v>
      </c>
      <c r="B236" s="216" t="s">
        <v>206</v>
      </c>
      <c r="C236" s="201" t="s">
        <v>7</v>
      </c>
      <c r="D236" s="138" t="s">
        <v>207</v>
      </c>
      <c r="E236" s="139"/>
    </row>
    <row r="237" spans="1:13" x14ac:dyDescent="0.35">
      <c r="A237" s="201">
        <v>2</v>
      </c>
      <c r="B237" s="216" t="s">
        <v>107</v>
      </c>
      <c r="C237" s="201" t="s">
        <v>7</v>
      </c>
      <c r="D237" s="138" t="s">
        <v>108</v>
      </c>
      <c r="E237" s="139"/>
    </row>
    <row r="238" spans="1:13" x14ac:dyDescent="0.35">
      <c r="A238" s="201">
        <v>3</v>
      </c>
      <c r="B238" s="216" t="s">
        <v>176</v>
      </c>
      <c r="C238" s="201" t="s">
        <v>142</v>
      </c>
      <c r="D238" s="138" t="s">
        <v>533</v>
      </c>
      <c r="E238" s="139"/>
    </row>
    <row r="239" spans="1:13" x14ac:dyDescent="0.35">
      <c r="A239" s="201">
        <v>4</v>
      </c>
      <c r="B239" s="216" t="s">
        <v>177</v>
      </c>
      <c r="C239" s="201" t="s">
        <v>7</v>
      </c>
      <c r="D239" s="138" t="s">
        <v>534</v>
      </c>
      <c r="E239" s="139"/>
    </row>
    <row r="240" spans="1:13" ht="26" x14ac:dyDescent="0.35">
      <c r="A240" s="201">
        <v>5</v>
      </c>
      <c r="B240" s="216" t="s">
        <v>179</v>
      </c>
      <c r="C240" s="201" t="s">
        <v>7</v>
      </c>
      <c r="D240" s="219" t="s">
        <v>546</v>
      </c>
      <c r="E240" s="220"/>
    </row>
    <row r="241" spans="1:5" x14ac:dyDescent="0.35">
      <c r="A241" s="201">
        <v>6</v>
      </c>
      <c r="B241" s="216" t="s">
        <v>180</v>
      </c>
      <c r="C241" s="214" t="s">
        <v>7</v>
      </c>
      <c r="D241" s="174" t="s">
        <v>526</v>
      </c>
      <c r="E241" s="139"/>
    </row>
    <row r="242" spans="1:5" x14ac:dyDescent="0.35">
      <c r="A242" s="201">
        <v>7</v>
      </c>
      <c r="B242" s="216" t="s">
        <v>184</v>
      </c>
      <c r="C242" s="206" t="s">
        <v>142</v>
      </c>
      <c r="D242" s="256">
        <f>[10]Лист_1!$O$205</f>
        <v>2893702.86</v>
      </c>
      <c r="E242" s="211"/>
    </row>
    <row r="243" spans="1:5" x14ac:dyDescent="0.35">
      <c r="A243" s="201">
        <v>8</v>
      </c>
      <c r="B243" s="216" t="s">
        <v>185</v>
      </c>
      <c r="C243" s="206" t="s">
        <v>142</v>
      </c>
      <c r="D243" s="256">
        <f>[10]Лист_1!$AL$205</f>
        <v>2923888.95</v>
      </c>
      <c r="E243" s="208"/>
    </row>
    <row r="244" spans="1:5" x14ac:dyDescent="0.35">
      <c r="A244" s="201">
        <v>9</v>
      </c>
      <c r="B244" s="216" t="s">
        <v>192</v>
      </c>
      <c r="C244" s="206" t="s">
        <v>142</v>
      </c>
      <c r="D244" s="256">
        <f>D242-D243</f>
        <v>-30186.090000000317</v>
      </c>
      <c r="E244" s="208"/>
    </row>
    <row r="245" spans="1:5" x14ac:dyDescent="0.35">
      <c r="A245" s="201">
        <v>10</v>
      </c>
      <c r="B245" s="216" t="s">
        <v>187</v>
      </c>
      <c r="C245" s="206" t="s">
        <v>142</v>
      </c>
      <c r="D245" s="221">
        <f>D242</f>
        <v>2893702.86</v>
      </c>
      <c r="E245" s="222"/>
    </row>
    <row r="246" spans="1:5" x14ac:dyDescent="0.35">
      <c r="A246" s="201">
        <v>11</v>
      </c>
      <c r="B246" s="216" t="s">
        <v>188</v>
      </c>
      <c r="C246" s="206" t="s">
        <v>142</v>
      </c>
      <c r="D246" s="221">
        <f>D245</f>
        <v>2893702.86</v>
      </c>
      <c r="E246" s="222"/>
    </row>
    <row r="247" spans="1:5" x14ac:dyDescent="0.35">
      <c r="A247" s="201" t="s">
        <v>0</v>
      </c>
      <c r="B247" s="333" t="s">
        <v>2</v>
      </c>
      <c r="C247" s="333" t="s">
        <v>3</v>
      </c>
      <c r="D247" s="324" t="s">
        <v>4</v>
      </c>
      <c r="E247" s="267"/>
    </row>
    <row r="248" spans="1:5" x14ac:dyDescent="0.35">
      <c r="A248" s="146" t="s">
        <v>1</v>
      </c>
      <c r="B248" s="333"/>
      <c r="C248" s="333"/>
      <c r="D248" s="324"/>
      <c r="E248" s="267"/>
    </row>
    <row r="249" spans="1:5" ht="26" x14ac:dyDescent="0.35">
      <c r="A249" s="201">
        <v>1</v>
      </c>
      <c r="B249" s="216" t="s">
        <v>206</v>
      </c>
      <c r="C249" s="201" t="s">
        <v>7</v>
      </c>
      <c r="D249" s="138" t="s">
        <v>547</v>
      </c>
      <c r="E249" s="139"/>
    </row>
    <row r="250" spans="1:5" x14ac:dyDescent="0.35">
      <c r="A250" s="201">
        <v>2</v>
      </c>
      <c r="B250" s="216" t="s">
        <v>107</v>
      </c>
      <c r="C250" s="201" t="s">
        <v>7</v>
      </c>
      <c r="D250" s="138" t="s">
        <v>108</v>
      </c>
      <c r="E250" s="139"/>
    </row>
    <row r="251" spans="1:5" x14ac:dyDescent="0.35">
      <c r="A251" s="201">
        <v>3</v>
      </c>
      <c r="B251" s="216" t="s">
        <v>176</v>
      </c>
      <c r="C251" s="201" t="s">
        <v>142</v>
      </c>
      <c r="D251" s="138" t="s">
        <v>533</v>
      </c>
      <c r="E251" s="139"/>
    </row>
    <row r="252" spans="1:5" x14ac:dyDescent="0.35">
      <c r="A252" s="201">
        <v>4</v>
      </c>
      <c r="B252" s="216" t="s">
        <v>177</v>
      </c>
      <c r="C252" s="201" t="s">
        <v>7</v>
      </c>
      <c r="D252" s="138" t="s">
        <v>534</v>
      </c>
      <c r="E252" s="139"/>
    </row>
    <row r="253" spans="1:5" ht="39" x14ac:dyDescent="0.35">
      <c r="A253" s="201">
        <v>5</v>
      </c>
      <c r="B253" s="216" t="s">
        <v>179</v>
      </c>
      <c r="C253" s="201" t="s">
        <v>7</v>
      </c>
      <c r="D253" s="219" t="s">
        <v>208</v>
      </c>
      <c r="E253" s="220"/>
    </row>
    <row r="254" spans="1:5" x14ac:dyDescent="0.35">
      <c r="A254" s="201">
        <v>6</v>
      </c>
      <c r="B254" s="216" t="s">
        <v>180</v>
      </c>
      <c r="C254" s="214" t="s">
        <v>7</v>
      </c>
      <c r="D254" s="174" t="s">
        <v>526</v>
      </c>
      <c r="E254" s="139"/>
    </row>
    <row r="255" spans="1:5" x14ac:dyDescent="0.35">
      <c r="A255" s="201">
        <v>7</v>
      </c>
      <c r="B255" s="216" t="s">
        <v>184</v>
      </c>
      <c r="C255" s="206" t="s">
        <v>142</v>
      </c>
      <c r="D255" s="256">
        <f>[10]Лист_1!$R$205</f>
        <v>1087698.55</v>
      </c>
      <c r="E255" s="211"/>
    </row>
    <row r="256" spans="1:5" x14ac:dyDescent="0.35">
      <c r="A256" s="201">
        <v>8</v>
      </c>
      <c r="B256" s="216" t="s">
        <v>185</v>
      </c>
      <c r="C256" s="206" t="s">
        <v>142</v>
      </c>
      <c r="D256" s="256">
        <f>[10]Лист_1!$AP$205</f>
        <v>1123738.24</v>
      </c>
      <c r="E256" s="208"/>
    </row>
    <row r="257" spans="1:5" x14ac:dyDescent="0.35">
      <c r="A257" s="201">
        <v>9</v>
      </c>
      <c r="B257" s="216" t="s">
        <v>192</v>
      </c>
      <c r="C257" s="206" t="s">
        <v>142</v>
      </c>
      <c r="D257" s="256">
        <f>D255-D256</f>
        <v>-36039.689999999944</v>
      </c>
      <c r="E257" s="208"/>
    </row>
    <row r="258" spans="1:5" x14ac:dyDescent="0.35">
      <c r="A258" s="201">
        <v>10</v>
      </c>
      <c r="B258" s="216" t="s">
        <v>187</v>
      </c>
      <c r="C258" s="206" t="s">
        <v>142</v>
      </c>
      <c r="D258" s="221">
        <f>D255</f>
        <v>1087698.55</v>
      </c>
      <c r="E258" s="222"/>
    </row>
    <row r="259" spans="1:5" x14ac:dyDescent="0.35">
      <c r="A259" s="201">
        <v>11</v>
      </c>
      <c r="B259" s="216" t="s">
        <v>188</v>
      </c>
      <c r="C259" s="206" t="s">
        <v>142</v>
      </c>
      <c r="D259" s="221">
        <f>D258</f>
        <v>1087698.55</v>
      </c>
      <c r="E259" s="222"/>
    </row>
    <row r="261" spans="1:5" x14ac:dyDescent="0.35">
      <c r="A261" s="345" t="s">
        <v>210</v>
      </c>
      <c r="B261" s="345"/>
      <c r="C261" s="345"/>
      <c r="D261" s="345"/>
    </row>
    <row r="262" spans="1:5" ht="16" thickBot="1" x14ac:dyDescent="0.4"/>
    <row r="263" spans="1:5" x14ac:dyDescent="0.35">
      <c r="A263" s="225" t="s">
        <v>0</v>
      </c>
      <c r="B263" s="336" t="s">
        <v>2</v>
      </c>
      <c r="C263" s="336" t="s">
        <v>3</v>
      </c>
      <c r="D263" s="336" t="s">
        <v>4</v>
      </c>
      <c r="E263" s="226"/>
    </row>
    <row r="264" spans="1:5" ht="16" thickBot="1" x14ac:dyDescent="0.4">
      <c r="A264" s="227" t="s">
        <v>1</v>
      </c>
      <c r="B264" s="337"/>
      <c r="C264" s="337"/>
      <c r="D264" s="337"/>
      <c r="E264" s="226"/>
    </row>
    <row r="265" spans="1:5" ht="16" thickBot="1" x14ac:dyDescent="0.4">
      <c r="A265" s="228">
        <v>1</v>
      </c>
      <c r="B265" s="229" t="s">
        <v>211</v>
      </c>
      <c r="C265" s="228" t="s">
        <v>7</v>
      </c>
      <c r="D265" s="230" t="str">
        <f>D283</f>
        <v>Холл первого этажа</v>
      </c>
      <c r="E265" s="139"/>
    </row>
    <row r="266" spans="1:5" ht="16" thickBot="1" x14ac:dyDescent="0.4">
      <c r="A266" s="228" t="s">
        <v>370</v>
      </c>
      <c r="B266" s="229" t="s">
        <v>214</v>
      </c>
      <c r="C266" s="228" t="s">
        <v>7</v>
      </c>
      <c r="D266" s="231" t="s">
        <v>228</v>
      </c>
      <c r="E266" s="139"/>
    </row>
    <row r="267" spans="1:5" ht="16" thickBot="1" x14ac:dyDescent="0.4">
      <c r="A267" s="228" t="s">
        <v>371</v>
      </c>
      <c r="B267" s="229" t="s">
        <v>217</v>
      </c>
      <c r="C267" s="228" t="s">
        <v>7</v>
      </c>
      <c r="D267" s="230" t="s">
        <v>374</v>
      </c>
      <c r="E267" s="139"/>
    </row>
    <row r="268" spans="1:5" ht="16" thickBot="1" x14ac:dyDescent="0.4">
      <c r="A268" s="233" t="s">
        <v>372</v>
      </c>
      <c r="B268" s="229" t="s">
        <v>220</v>
      </c>
      <c r="C268" s="228" t="s">
        <v>7</v>
      </c>
      <c r="D268" s="234">
        <v>2022</v>
      </c>
      <c r="E268" s="175"/>
    </row>
    <row r="269" spans="1:5" ht="16" thickBot="1" x14ac:dyDescent="0.4">
      <c r="A269" s="235" t="s">
        <v>373</v>
      </c>
      <c r="B269" s="236" t="s">
        <v>368</v>
      </c>
      <c r="C269" s="235" t="s">
        <v>142</v>
      </c>
      <c r="D269" s="237">
        <v>4800</v>
      </c>
      <c r="E269" s="139"/>
    </row>
    <row r="270" spans="1:5" ht="6.5" customHeight="1" thickBot="1" x14ac:dyDescent="0.4">
      <c r="A270" s="238"/>
      <c r="B270" s="239"/>
      <c r="C270" s="238"/>
      <c r="D270" s="231"/>
      <c r="E270" s="139"/>
    </row>
    <row r="271" spans="1:5" ht="16" thickBot="1" x14ac:dyDescent="0.4">
      <c r="A271" s="228" t="s">
        <v>9</v>
      </c>
      <c r="B271" s="229" t="s">
        <v>211</v>
      </c>
      <c r="C271" s="228" t="s">
        <v>7</v>
      </c>
      <c r="D271" s="230" t="s">
        <v>212</v>
      </c>
      <c r="E271" s="139"/>
    </row>
    <row r="272" spans="1:5" ht="16" thickBot="1" x14ac:dyDescent="0.4">
      <c r="A272" s="228" t="s">
        <v>213</v>
      </c>
      <c r="B272" s="229" t="s">
        <v>214</v>
      </c>
      <c r="C272" s="228" t="s">
        <v>7</v>
      </c>
      <c r="D272" s="230" t="s">
        <v>215</v>
      </c>
      <c r="E272" s="139"/>
    </row>
    <row r="273" spans="1:5" ht="16" thickBot="1" x14ac:dyDescent="0.4">
      <c r="A273" s="228" t="s">
        <v>216</v>
      </c>
      <c r="B273" s="229" t="s">
        <v>217</v>
      </c>
      <c r="C273" s="228" t="s">
        <v>7</v>
      </c>
      <c r="D273" s="230" t="s">
        <v>218</v>
      </c>
      <c r="E273" s="139"/>
    </row>
    <row r="274" spans="1:5" ht="16" thickBot="1" x14ac:dyDescent="0.4">
      <c r="A274" s="233" t="s">
        <v>219</v>
      </c>
      <c r="B274" s="229" t="s">
        <v>220</v>
      </c>
      <c r="C274" s="228" t="s">
        <v>7</v>
      </c>
      <c r="D274" s="234">
        <v>2012</v>
      </c>
      <c r="E274" s="175"/>
    </row>
    <row r="275" spans="1:5" ht="16" thickBot="1" x14ac:dyDescent="0.4">
      <c r="A275" s="235" t="s">
        <v>221</v>
      </c>
      <c r="B275" s="236" t="s">
        <v>368</v>
      </c>
      <c r="C275" s="235" t="s">
        <v>142</v>
      </c>
      <c r="D275" s="237">
        <f>'[6]2024'!$F$17</f>
        <v>24000</v>
      </c>
      <c r="E275" s="139"/>
    </row>
    <row r="276" spans="1:5" ht="6.5" customHeight="1" thickBot="1" x14ac:dyDescent="0.4">
      <c r="A276" s="238"/>
      <c r="B276" s="239"/>
      <c r="C276" s="238"/>
      <c r="D276" s="231"/>
      <c r="E276" s="139"/>
    </row>
    <row r="277" spans="1:5" ht="16" thickBot="1" x14ac:dyDescent="0.4">
      <c r="A277" s="240">
        <v>3</v>
      </c>
      <c r="B277" s="241" t="s">
        <v>211</v>
      </c>
      <c r="C277" s="240"/>
      <c r="D277" s="242" t="s">
        <v>212</v>
      </c>
      <c r="E277" s="139"/>
    </row>
    <row r="278" spans="1:5" ht="16" thickBot="1" x14ac:dyDescent="0.4">
      <c r="A278" s="228" t="s">
        <v>222</v>
      </c>
      <c r="B278" s="229" t="s">
        <v>214</v>
      </c>
      <c r="C278" s="228" t="s">
        <v>7</v>
      </c>
      <c r="D278" s="230" t="s">
        <v>215</v>
      </c>
      <c r="E278" s="139"/>
    </row>
    <row r="279" spans="1:5" ht="16" thickBot="1" x14ac:dyDescent="0.4">
      <c r="A279" s="228" t="s">
        <v>223</v>
      </c>
      <c r="B279" s="229" t="s">
        <v>217</v>
      </c>
      <c r="C279" s="228" t="s">
        <v>7</v>
      </c>
      <c r="D279" s="230" t="s">
        <v>224</v>
      </c>
      <c r="E279" s="139"/>
    </row>
    <row r="280" spans="1:5" ht="16" thickBot="1" x14ac:dyDescent="0.4">
      <c r="A280" s="228" t="s">
        <v>225</v>
      </c>
      <c r="B280" s="229" t="s">
        <v>220</v>
      </c>
      <c r="C280" s="228" t="s">
        <v>7</v>
      </c>
      <c r="D280" s="234">
        <v>2018</v>
      </c>
      <c r="E280" s="175"/>
    </row>
    <row r="281" spans="1:5" ht="16" thickBot="1" x14ac:dyDescent="0.4">
      <c r="A281" s="235" t="s">
        <v>226</v>
      </c>
      <c r="B281" s="236" t="s">
        <v>368</v>
      </c>
      <c r="C281" s="235" t="s">
        <v>142</v>
      </c>
      <c r="D281" s="237">
        <f>'[6]2024'!$F$18</f>
        <v>24000</v>
      </c>
      <c r="E281" s="139"/>
    </row>
    <row r="282" spans="1:5" ht="6.5" customHeight="1" thickBot="1" x14ac:dyDescent="0.4">
      <c r="A282" s="238"/>
      <c r="B282" s="239"/>
      <c r="C282" s="238"/>
      <c r="D282" s="231"/>
      <c r="E282" s="139"/>
    </row>
    <row r="283" spans="1:5" ht="16" thickBot="1" x14ac:dyDescent="0.4">
      <c r="A283" s="238">
        <v>4</v>
      </c>
      <c r="B283" s="239" t="s">
        <v>211</v>
      </c>
      <c r="C283" s="238"/>
      <c r="D283" s="231" t="s">
        <v>227</v>
      </c>
      <c r="E283" s="139"/>
    </row>
    <row r="284" spans="1:5" ht="16" thickBot="1" x14ac:dyDescent="0.4">
      <c r="A284" s="238" t="s">
        <v>162</v>
      </c>
      <c r="B284" s="239" t="s">
        <v>214</v>
      </c>
      <c r="C284" s="238" t="s">
        <v>7</v>
      </c>
      <c r="D284" s="231" t="s">
        <v>228</v>
      </c>
      <c r="E284" s="139"/>
    </row>
    <row r="285" spans="1:5" ht="15.5" customHeight="1" x14ac:dyDescent="0.35">
      <c r="A285" s="339" t="s">
        <v>164</v>
      </c>
      <c r="B285" s="341" t="s">
        <v>217</v>
      </c>
      <c r="C285" s="339" t="s">
        <v>7</v>
      </c>
      <c r="D285" s="365" t="s">
        <v>369</v>
      </c>
      <c r="E285" s="139"/>
    </row>
    <row r="286" spans="1:5" ht="16" thickBot="1" x14ac:dyDescent="0.4">
      <c r="A286" s="340"/>
      <c r="B286" s="342"/>
      <c r="C286" s="340"/>
      <c r="D286" s="366"/>
      <c r="E286" s="139"/>
    </row>
    <row r="287" spans="1:5" ht="16" thickBot="1" x14ac:dyDescent="0.4">
      <c r="A287" s="238" t="s">
        <v>166</v>
      </c>
      <c r="B287" s="239" t="s">
        <v>220</v>
      </c>
      <c r="C287" s="238" t="s">
        <v>7</v>
      </c>
      <c r="D287" s="245">
        <v>2015</v>
      </c>
      <c r="E287" s="175"/>
    </row>
    <row r="288" spans="1:5" ht="19" customHeight="1" thickBot="1" x14ac:dyDescent="0.4">
      <c r="A288" s="238" t="s">
        <v>168</v>
      </c>
      <c r="B288" s="236" t="s">
        <v>368</v>
      </c>
      <c r="C288" s="238" t="s">
        <v>142</v>
      </c>
      <c r="D288" s="231">
        <v>42000</v>
      </c>
      <c r="E288" s="139"/>
    </row>
    <row r="289" spans="1:12" ht="6.5" customHeight="1" thickBot="1" x14ac:dyDescent="0.4">
      <c r="A289" s="238"/>
      <c r="B289" s="239"/>
      <c r="C289" s="238"/>
      <c r="D289" s="231"/>
      <c r="E289" s="139"/>
    </row>
    <row r="290" spans="1:12" ht="16" thickBot="1" x14ac:dyDescent="0.4">
      <c r="A290" s="238">
        <v>5</v>
      </c>
      <c r="B290" s="239" t="s">
        <v>211</v>
      </c>
      <c r="C290" s="238"/>
      <c r="D290" s="231" t="s">
        <v>212</v>
      </c>
      <c r="E290" s="139"/>
    </row>
    <row r="291" spans="1:12" ht="16" thickBot="1" x14ac:dyDescent="0.4">
      <c r="A291" s="238" t="s">
        <v>170</v>
      </c>
      <c r="B291" s="239" t="s">
        <v>214</v>
      </c>
      <c r="C291" s="238" t="s">
        <v>7</v>
      </c>
      <c r="D291" s="231" t="s">
        <v>215</v>
      </c>
      <c r="E291" s="139"/>
    </row>
    <row r="292" spans="1:12" ht="16" thickBot="1" x14ac:dyDescent="0.4">
      <c r="A292" s="238" t="s">
        <v>171</v>
      </c>
      <c r="B292" s="239" t="s">
        <v>217</v>
      </c>
      <c r="C292" s="238" t="s">
        <v>7</v>
      </c>
      <c r="D292" s="231" t="s">
        <v>229</v>
      </c>
      <c r="E292" s="139"/>
    </row>
    <row r="293" spans="1:12" ht="16" thickBot="1" x14ac:dyDescent="0.4">
      <c r="A293" s="238" t="s">
        <v>172</v>
      </c>
      <c r="B293" s="239" t="s">
        <v>220</v>
      </c>
      <c r="C293" s="238" t="s">
        <v>7</v>
      </c>
      <c r="D293" s="245">
        <v>2011</v>
      </c>
      <c r="E293" s="175"/>
    </row>
    <row r="294" spans="1:12" ht="16" thickBot="1" x14ac:dyDescent="0.4">
      <c r="A294" s="238" t="s">
        <v>173</v>
      </c>
      <c r="B294" s="236" t="s">
        <v>368</v>
      </c>
      <c r="C294" s="238" t="s">
        <v>142</v>
      </c>
      <c r="D294" s="231">
        <f>'[6]2024'!$F$18</f>
        <v>24000</v>
      </c>
      <c r="E294" s="139"/>
    </row>
    <row r="296" spans="1:12" x14ac:dyDescent="0.35">
      <c r="A296" s="345" t="s">
        <v>230</v>
      </c>
      <c r="B296" s="345"/>
      <c r="C296" s="345"/>
      <c r="D296" s="345"/>
    </row>
    <row r="298" spans="1:12" x14ac:dyDescent="0.35">
      <c r="A298" s="170" t="s">
        <v>0</v>
      </c>
      <c r="B298" s="333" t="s">
        <v>2</v>
      </c>
      <c r="C298" s="333" t="s">
        <v>3</v>
      </c>
      <c r="D298" s="333" t="s">
        <v>4</v>
      </c>
      <c r="E298" s="226"/>
    </row>
    <row r="299" spans="1:12" x14ac:dyDescent="0.35">
      <c r="A299" s="146" t="s">
        <v>1</v>
      </c>
      <c r="B299" s="333"/>
      <c r="C299" s="333"/>
      <c r="D299" s="333"/>
      <c r="E299" s="226"/>
    </row>
    <row r="300" spans="1:12" x14ac:dyDescent="0.35">
      <c r="A300" s="346" t="s">
        <v>420</v>
      </c>
      <c r="B300" s="346"/>
      <c r="C300" s="346"/>
      <c r="D300" s="346"/>
      <c r="E300" s="137"/>
    </row>
    <row r="301" spans="1:12" x14ac:dyDescent="0.35">
      <c r="A301" s="201">
        <v>1</v>
      </c>
      <c r="B301" s="216" t="s">
        <v>231</v>
      </c>
      <c r="C301" s="201" t="s">
        <v>7</v>
      </c>
      <c r="D301" s="138" t="s">
        <v>375</v>
      </c>
      <c r="E301" s="139"/>
    </row>
    <row r="302" spans="1:12" ht="25" x14ac:dyDescent="0.35">
      <c r="A302" s="201">
        <v>2</v>
      </c>
      <c r="B302" s="216" t="s">
        <v>553</v>
      </c>
      <c r="C302" s="201" t="s">
        <v>142</v>
      </c>
      <c r="D302" s="138" t="s">
        <v>607</v>
      </c>
      <c r="E302" s="139"/>
    </row>
    <row r="303" spans="1:12" x14ac:dyDescent="0.35">
      <c r="A303" s="201">
        <v>3</v>
      </c>
      <c r="B303" s="216" t="s">
        <v>554</v>
      </c>
      <c r="C303" s="201" t="s">
        <v>142</v>
      </c>
      <c r="D303" s="141">
        <f>[7]КБ40В!$M$303</f>
        <v>11673804.859999999</v>
      </c>
      <c r="E303" s="139"/>
      <c r="L303" s="5" t="s">
        <v>538</v>
      </c>
    </row>
    <row r="304" spans="1:12" x14ac:dyDescent="0.35">
      <c r="A304" s="201">
        <v>4</v>
      </c>
      <c r="B304" s="216" t="str">
        <f>'[8]К. Беляева 40Б'!$A$20</f>
        <v>Задолженность потребителей (на начало периода)</v>
      </c>
      <c r="C304" s="201" t="s">
        <v>142</v>
      </c>
      <c r="D304" s="141">
        <f>[7]КБ40В!$M$304</f>
        <v>2424622.0499999998</v>
      </c>
      <c r="E304" s="139"/>
      <c r="L304" s="5" t="s">
        <v>538</v>
      </c>
    </row>
    <row r="305" spans="1:12" x14ac:dyDescent="0.35">
      <c r="A305" s="201">
        <v>5</v>
      </c>
      <c r="B305" s="216" t="str">
        <f>'[8]К. Беляева 40Б'!$A$21</f>
        <v>Задолженность потребителей (на конец периода)</v>
      </c>
      <c r="C305" s="201" t="s">
        <v>142</v>
      </c>
      <c r="D305" s="141">
        <f>[7]КБ40В!$M$305</f>
        <v>2392986.3199999998</v>
      </c>
      <c r="E305" s="139"/>
      <c r="L305" s="5" t="s">
        <v>538</v>
      </c>
    </row>
    <row r="306" spans="1:12" x14ac:dyDescent="0.35">
      <c r="A306" s="201">
        <v>6</v>
      </c>
      <c r="B306" s="216" t="str">
        <f>'[8]К. Беляева 40Б'!$A$22</f>
        <v>Начислено</v>
      </c>
      <c r="C306" s="201" t="s">
        <v>142</v>
      </c>
      <c r="D306" s="141">
        <f>[11]Лист_1!$F$235</f>
        <v>1672769.61</v>
      </c>
      <c r="E306" s="139"/>
      <c r="L306" s="5" t="s">
        <v>538</v>
      </c>
    </row>
    <row r="307" spans="1:12" x14ac:dyDescent="0.35">
      <c r="A307" s="201">
        <v>7</v>
      </c>
      <c r="B307" s="216" t="str">
        <f>'[8]К. Беляева 40Б'!$A$23</f>
        <v>Оплачено</v>
      </c>
      <c r="C307" s="201" t="s">
        <v>142</v>
      </c>
      <c r="D307" s="141">
        <f>[11]Лист_1!$R$235</f>
        <v>1650906.14</v>
      </c>
      <c r="E307" s="139"/>
    </row>
    <row r="308" spans="1:12" x14ac:dyDescent="0.35">
      <c r="A308" s="201">
        <v>8</v>
      </c>
      <c r="B308" s="216" t="s">
        <v>555</v>
      </c>
      <c r="C308" s="201" t="s">
        <v>142</v>
      </c>
      <c r="D308" s="141">
        <v>0</v>
      </c>
      <c r="E308" s="139"/>
    </row>
    <row r="309" spans="1:12" ht="25" x14ac:dyDescent="0.35">
      <c r="A309" s="201">
        <v>9</v>
      </c>
      <c r="B309" s="216" t="s">
        <v>608</v>
      </c>
      <c r="C309" s="201"/>
      <c r="D309" s="141">
        <f>[9]Лист_1!$R$52</f>
        <v>2631903.89</v>
      </c>
      <c r="E309" s="139"/>
    </row>
    <row r="310" spans="1:12" x14ac:dyDescent="0.35">
      <c r="A310" s="201">
        <v>10</v>
      </c>
      <c r="B310" s="216" t="s">
        <v>609</v>
      </c>
      <c r="C310" s="201" t="s">
        <v>142</v>
      </c>
      <c r="D310" s="141">
        <f>[7]КБ40В!$M$309</f>
        <v>14515242.619999999</v>
      </c>
      <c r="E310" s="139"/>
    </row>
    <row r="311" spans="1:12" ht="17" customHeight="1" x14ac:dyDescent="0.35"/>
    <row r="312" spans="1:12" hidden="1" x14ac:dyDescent="0.35">
      <c r="A312" s="345" t="s">
        <v>232</v>
      </c>
      <c r="B312" s="345"/>
      <c r="C312" s="345"/>
      <c r="D312" s="345"/>
    </row>
    <row r="313" spans="1:12" hidden="1" x14ac:dyDescent="0.35">
      <c r="A313" s="247"/>
    </row>
    <row r="314" spans="1:12" hidden="1" x14ac:dyDescent="0.35">
      <c r="A314" s="225" t="s">
        <v>0</v>
      </c>
      <c r="B314" s="336" t="s">
        <v>2</v>
      </c>
      <c r="C314" s="336" t="s">
        <v>3</v>
      </c>
      <c r="D314" s="336" t="s">
        <v>4</v>
      </c>
      <c r="E314" s="226"/>
    </row>
    <row r="315" spans="1:12" ht="16" hidden="1" thickBot="1" x14ac:dyDescent="0.4">
      <c r="A315" s="227" t="s">
        <v>1</v>
      </c>
      <c r="B315" s="337"/>
      <c r="C315" s="337"/>
      <c r="D315" s="337"/>
      <c r="E315" s="226"/>
    </row>
    <row r="316" spans="1:12" ht="16" hidden="1" x14ac:dyDescent="0.35">
      <c r="A316" s="228" t="s">
        <v>5</v>
      </c>
      <c r="B316" s="248" t="s">
        <v>6</v>
      </c>
      <c r="C316" s="228" t="s">
        <v>7</v>
      </c>
      <c r="D316" s="249">
        <v>43851</v>
      </c>
      <c r="E316" s="193"/>
    </row>
    <row r="317" spans="1:12" ht="31" hidden="1" x14ac:dyDescent="0.35">
      <c r="A317" s="228" t="s">
        <v>5</v>
      </c>
      <c r="B317" s="229" t="s">
        <v>233</v>
      </c>
      <c r="C317" s="228" t="s">
        <v>7</v>
      </c>
      <c r="D317" s="250" t="s">
        <v>234</v>
      </c>
      <c r="E317" s="54"/>
    </row>
    <row r="318" spans="1:12" ht="31.5" hidden="1" thickBot="1" x14ac:dyDescent="0.4">
      <c r="A318" s="235" t="s">
        <v>9</v>
      </c>
      <c r="B318" s="236" t="s">
        <v>233</v>
      </c>
      <c r="C318" s="235" t="s">
        <v>7</v>
      </c>
      <c r="D318" s="251" t="s">
        <v>235</v>
      </c>
      <c r="E318" s="54"/>
    </row>
    <row r="319" spans="1:12" ht="31.5" hidden="1" thickBot="1" x14ac:dyDescent="0.4">
      <c r="A319" s="238" t="s">
        <v>12</v>
      </c>
      <c r="B319" s="239" t="s">
        <v>233</v>
      </c>
      <c r="C319" s="238" t="s">
        <v>7</v>
      </c>
      <c r="D319" s="252" t="s">
        <v>236</v>
      </c>
      <c r="E319" s="54"/>
    </row>
    <row r="320" spans="1:12" ht="31.5" hidden="1" thickBot="1" x14ac:dyDescent="0.4">
      <c r="A320" s="238" t="s">
        <v>15</v>
      </c>
      <c r="B320" s="239" t="s">
        <v>233</v>
      </c>
      <c r="C320" s="238" t="s">
        <v>7</v>
      </c>
      <c r="D320" s="252" t="s">
        <v>237</v>
      </c>
      <c r="E320" s="54"/>
    </row>
    <row r="321" spans="1:5" ht="31.5" hidden="1" thickBot="1" x14ac:dyDescent="0.4">
      <c r="A321" s="238" t="s">
        <v>18</v>
      </c>
      <c r="B321" s="253" t="s">
        <v>233</v>
      </c>
      <c r="C321" s="238" t="s">
        <v>7</v>
      </c>
      <c r="D321" s="252" t="s">
        <v>238</v>
      </c>
      <c r="E321" s="54"/>
    </row>
    <row r="322" spans="1:5" ht="31.5" hidden="1" thickBot="1" x14ac:dyDescent="0.4">
      <c r="A322" s="238" t="s">
        <v>21</v>
      </c>
      <c r="B322" s="253" t="s">
        <v>233</v>
      </c>
      <c r="C322" s="238" t="s">
        <v>7</v>
      </c>
      <c r="D322" s="252" t="s">
        <v>239</v>
      </c>
      <c r="E322" s="54"/>
    </row>
    <row r="323" spans="1:5" ht="31.5" hidden="1" thickBot="1" x14ac:dyDescent="0.4">
      <c r="A323" s="238" t="s">
        <v>23</v>
      </c>
      <c r="B323" s="253" t="s">
        <v>233</v>
      </c>
      <c r="C323" s="238" t="s">
        <v>7</v>
      </c>
      <c r="D323" s="252" t="s">
        <v>240</v>
      </c>
      <c r="E323" s="54"/>
    </row>
    <row r="324" spans="1:5" ht="31.5" hidden="1" thickBot="1" x14ac:dyDescent="0.4">
      <c r="A324" s="238" t="s">
        <v>26</v>
      </c>
      <c r="B324" s="253" t="s">
        <v>233</v>
      </c>
      <c r="C324" s="238" t="s">
        <v>7</v>
      </c>
      <c r="D324" s="252" t="s">
        <v>241</v>
      </c>
      <c r="E324" s="54"/>
    </row>
    <row r="325" spans="1:5" ht="16" hidden="1" thickBot="1" x14ac:dyDescent="0.4">
      <c r="A325" s="238"/>
      <c r="B325" s="239"/>
      <c r="C325" s="238"/>
      <c r="D325" s="252"/>
      <c r="E325" s="54"/>
    </row>
    <row r="327" spans="1:5" ht="16" x14ac:dyDescent="0.4">
      <c r="A327" s="338" t="s">
        <v>242</v>
      </c>
      <c r="B327" s="338"/>
      <c r="C327" s="338"/>
      <c r="D327" s="338"/>
    </row>
    <row r="329" spans="1:5" x14ac:dyDescent="0.35">
      <c r="A329" s="149" t="s">
        <v>0</v>
      </c>
      <c r="B329" s="324" t="s">
        <v>2</v>
      </c>
      <c r="C329" s="324" t="s">
        <v>3</v>
      </c>
      <c r="D329" s="324" t="s">
        <v>4</v>
      </c>
    </row>
    <row r="330" spans="1:5" x14ac:dyDescent="0.35">
      <c r="A330" s="149" t="s">
        <v>1</v>
      </c>
      <c r="B330" s="324"/>
      <c r="C330" s="324"/>
      <c r="D330" s="324"/>
    </row>
    <row r="331" spans="1:5" ht="16" x14ac:dyDescent="0.35">
      <c r="A331" s="255" t="s">
        <v>5</v>
      </c>
      <c r="B331" s="156" t="s">
        <v>6</v>
      </c>
      <c r="C331" s="255" t="s">
        <v>7</v>
      </c>
      <c r="D331" s="192">
        <v>45657</v>
      </c>
    </row>
    <row r="332" spans="1:5" ht="16" x14ac:dyDescent="0.35">
      <c r="A332" s="255" t="s">
        <v>9</v>
      </c>
      <c r="B332" s="156" t="s">
        <v>243</v>
      </c>
      <c r="C332" s="255" t="s">
        <v>7</v>
      </c>
      <c r="D332" s="192">
        <v>45292</v>
      </c>
    </row>
    <row r="333" spans="1:5" ht="16" x14ac:dyDescent="0.35">
      <c r="A333" s="255" t="s">
        <v>12</v>
      </c>
      <c r="B333" s="156" t="s">
        <v>244</v>
      </c>
      <c r="C333" s="255" t="s">
        <v>7</v>
      </c>
      <c r="D333" s="192">
        <v>45657</v>
      </c>
    </row>
    <row r="334" spans="1:5" ht="30" customHeight="1" x14ac:dyDescent="0.35">
      <c r="A334" s="325" t="s">
        <v>245</v>
      </c>
      <c r="B334" s="325"/>
      <c r="C334" s="325"/>
      <c r="D334" s="325"/>
    </row>
    <row r="335" spans="1:5" ht="16" x14ac:dyDescent="0.35">
      <c r="A335" s="255" t="s">
        <v>15</v>
      </c>
      <c r="B335" s="156" t="s">
        <v>246</v>
      </c>
      <c r="C335" s="255" t="s">
        <v>142</v>
      </c>
      <c r="D335" s="191">
        <v>0</v>
      </c>
    </row>
    <row r="336" spans="1:5" ht="16" x14ac:dyDescent="0.35">
      <c r="A336" s="255" t="s">
        <v>18</v>
      </c>
      <c r="B336" s="156" t="s">
        <v>247</v>
      </c>
      <c r="C336" s="255" t="s">
        <v>142</v>
      </c>
      <c r="D336" s="172">
        <v>0</v>
      </c>
    </row>
    <row r="337" spans="1:4" x14ac:dyDescent="0.35">
      <c r="A337" s="255" t="s">
        <v>21</v>
      </c>
      <c r="B337" s="254" t="s">
        <v>599</v>
      </c>
      <c r="C337" s="149" t="s">
        <v>142</v>
      </c>
      <c r="D337" s="256">
        <f>[10]Лист_1!$E$205</f>
        <v>1439540.05</v>
      </c>
    </row>
    <row r="338" spans="1:4" x14ac:dyDescent="0.35">
      <c r="A338" s="255">
        <v>7</v>
      </c>
      <c r="B338" s="254" t="s">
        <v>600</v>
      </c>
      <c r="C338" s="149" t="str">
        <f>C337</f>
        <v>руб.</v>
      </c>
      <c r="D338" s="256">
        <f>[10]Лист_1!$BC$205</f>
        <v>1277429.58</v>
      </c>
    </row>
    <row r="339" spans="1:4" x14ac:dyDescent="0.35">
      <c r="A339" s="311">
        <v>8</v>
      </c>
      <c r="B339" s="325" t="s">
        <v>248</v>
      </c>
      <c r="C339" s="324" t="s">
        <v>142</v>
      </c>
      <c r="D339" s="310">
        <f>[10]Лист_1!$U$205</f>
        <v>3902626.24</v>
      </c>
    </row>
    <row r="340" spans="1:4" x14ac:dyDescent="0.35">
      <c r="A340" s="311"/>
      <c r="B340" s="325"/>
      <c r="C340" s="324"/>
      <c r="D340" s="310"/>
    </row>
    <row r="341" spans="1:4" x14ac:dyDescent="0.35">
      <c r="A341" s="257">
        <v>9</v>
      </c>
      <c r="B341" s="258" t="s">
        <v>376</v>
      </c>
      <c r="C341" s="257" t="s">
        <v>142</v>
      </c>
      <c r="D341" s="259">
        <f>[10]Лист_1!$T$211</f>
        <v>3219857.5788336596</v>
      </c>
    </row>
    <row r="342" spans="1:4" x14ac:dyDescent="0.35">
      <c r="A342" s="257">
        <v>10</v>
      </c>
      <c r="B342" s="258" t="s">
        <v>377</v>
      </c>
      <c r="C342" s="257" t="s">
        <v>142</v>
      </c>
      <c r="D342" s="259">
        <f>[10]Лист_1!$T$210</f>
        <v>682768.66116634046</v>
      </c>
    </row>
    <row r="343" spans="1:4" x14ac:dyDescent="0.35">
      <c r="A343" s="324">
        <v>11</v>
      </c>
      <c r="B343" s="325" t="s">
        <v>249</v>
      </c>
      <c r="C343" s="324" t="s">
        <v>142</v>
      </c>
      <c r="D343" s="310"/>
    </row>
    <row r="344" spans="1:4" ht="7.5" customHeight="1" x14ac:dyDescent="0.35">
      <c r="A344" s="324"/>
      <c r="B344" s="325"/>
      <c r="C344" s="324"/>
      <c r="D344" s="310"/>
    </row>
    <row r="345" spans="1:4" hidden="1" x14ac:dyDescent="0.35">
      <c r="A345" s="324"/>
      <c r="B345" s="325"/>
      <c r="C345" s="324"/>
      <c r="D345" s="310"/>
    </row>
    <row r="346" spans="1:4" ht="7" customHeight="1" x14ac:dyDescent="0.35">
      <c r="A346" s="311">
        <v>12</v>
      </c>
      <c r="B346" s="312" t="s">
        <v>250</v>
      </c>
      <c r="C346" s="311" t="s">
        <v>142</v>
      </c>
      <c r="D346" s="310">
        <f>[10]Лист_1!$AQ$212</f>
        <v>11604903.83</v>
      </c>
    </row>
    <row r="347" spans="1:4" ht="9" customHeight="1" x14ac:dyDescent="0.35">
      <c r="A347" s="311"/>
      <c r="B347" s="312"/>
      <c r="C347" s="311"/>
      <c r="D347" s="310"/>
    </row>
    <row r="348" spans="1:4" x14ac:dyDescent="0.35">
      <c r="A348" s="255">
        <v>13</v>
      </c>
      <c r="B348" s="156" t="s">
        <v>421</v>
      </c>
      <c r="C348" s="255" t="s">
        <v>142</v>
      </c>
      <c r="D348" s="256">
        <f>[10]Лист_1!$AQ$213</f>
        <v>6292227.1699999999</v>
      </c>
    </row>
    <row r="349" spans="1:4" x14ac:dyDescent="0.35">
      <c r="A349" s="255">
        <v>14</v>
      </c>
      <c r="B349" s="156" t="s">
        <v>409</v>
      </c>
      <c r="C349" s="255" t="s">
        <v>142</v>
      </c>
      <c r="D349" s="256">
        <f>[10]Лист_1!$AQ$222</f>
        <v>731456.48</v>
      </c>
    </row>
    <row r="350" spans="1:4" x14ac:dyDescent="0.35">
      <c r="A350" s="255">
        <v>15</v>
      </c>
      <c r="B350" s="156" t="s">
        <v>408</v>
      </c>
      <c r="C350" s="255" t="s">
        <v>142</v>
      </c>
      <c r="D350" s="256">
        <f>[10]Лист_1!$AQ$221</f>
        <v>4581220.1800000006</v>
      </c>
    </row>
    <row r="351" spans="1:4" x14ac:dyDescent="0.35">
      <c r="A351" s="255">
        <v>16</v>
      </c>
      <c r="B351" s="156" t="s">
        <v>251</v>
      </c>
      <c r="C351" s="255" t="s">
        <v>142</v>
      </c>
      <c r="D351" s="210">
        <v>0</v>
      </c>
    </row>
    <row r="352" spans="1:4" x14ac:dyDescent="0.35">
      <c r="A352" s="255">
        <v>17</v>
      </c>
      <c r="B352" s="156" t="s">
        <v>252</v>
      </c>
      <c r="C352" s="255" t="s">
        <v>142</v>
      </c>
      <c r="D352" s="210">
        <v>0</v>
      </c>
    </row>
    <row r="353" spans="1:4" x14ac:dyDescent="0.35">
      <c r="A353" s="255">
        <v>18</v>
      </c>
      <c r="B353" s="156" t="s">
        <v>253</v>
      </c>
      <c r="C353" s="255" t="s">
        <v>142</v>
      </c>
      <c r="D353" s="210">
        <v>0</v>
      </c>
    </row>
    <row r="354" spans="1:4" x14ac:dyDescent="0.35">
      <c r="A354" s="255">
        <v>19</v>
      </c>
      <c r="B354" s="156" t="s">
        <v>254</v>
      </c>
      <c r="C354" s="255" t="s">
        <v>142</v>
      </c>
      <c r="D354" s="210">
        <v>0</v>
      </c>
    </row>
    <row r="355" spans="1:4" ht="31" x14ac:dyDescent="0.35">
      <c r="A355" s="255" t="s">
        <v>44</v>
      </c>
      <c r="B355" s="156" t="s">
        <v>502</v>
      </c>
      <c r="C355" s="255" t="s">
        <v>142</v>
      </c>
      <c r="D355" s="259" t="s">
        <v>557</v>
      </c>
    </row>
    <row r="356" spans="1:4" x14ac:dyDescent="0.35">
      <c r="A356" s="255">
        <v>21</v>
      </c>
      <c r="B356" s="156" t="s">
        <v>247</v>
      </c>
      <c r="C356" s="255" t="s">
        <v>142</v>
      </c>
      <c r="D356" s="210">
        <v>0</v>
      </c>
    </row>
    <row r="357" spans="1:4" ht="16" hidden="1" x14ac:dyDescent="0.35">
      <c r="A357" s="261" t="s">
        <v>51</v>
      </c>
      <c r="B357" s="262" t="s">
        <v>255</v>
      </c>
      <c r="C357" s="263" t="s">
        <v>142</v>
      </c>
      <c r="D357" s="264">
        <v>7791.29</v>
      </c>
    </row>
    <row r="359" spans="1:4" x14ac:dyDescent="0.35">
      <c r="A359" s="314" t="s">
        <v>378</v>
      </c>
      <c r="B359" s="314"/>
      <c r="C359" s="314"/>
      <c r="D359" s="314"/>
    </row>
    <row r="361" spans="1:4" x14ac:dyDescent="0.35">
      <c r="A361" s="79" t="s">
        <v>379</v>
      </c>
      <c r="B361" s="334" t="s">
        <v>256</v>
      </c>
      <c r="C361" s="334"/>
      <c r="D361" s="335"/>
    </row>
    <row r="362" spans="1:4" ht="29" customHeight="1" x14ac:dyDescent="0.35">
      <c r="A362" s="315" t="s">
        <v>73</v>
      </c>
      <c r="B362" s="322" t="s">
        <v>257</v>
      </c>
      <c r="C362" s="322"/>
      <c r="D362" s="323"/>
    </row>
    <row r="363" spans="1:4" ht="15.5" customHeight="1" x14ac:dyDescent="0.35">
      <c r="A363" s="316"/>
      <c r="B363" s="318" t="s">
        <v>258</v>
      </c>
      <c r="C363" s="318"/>
      <c r="D363" s="319"/>
    </row>
    <row r="364" spans="1:4" x14ac:dyDescent="0.35">
      <c r="A364" s="316"/>
      <c r="B364" s="318" t="s">
        <v>259</v>
      </c>
      <c r="C364" s="318"/>
      <c r="D364" s="319"/>
    </row>
    <row r="365" spans="1:4" ht="30" customHeight="1" x14ac:dyDescent="0.35">
      <c r="A365" s="316"/>
      <c r="B365" s="318" t="s">
        <v>260</v>
      </c>
      <c r="C365" s="318"/>
      <c r="D365" s="319"/>
    </row>
    <row r="366" spans="1:4" ht="16" customHeight="1" x14ac:dyDescent="0.35">
      <c r="A366" s="317"/>
      <c r="B366" s="320" t="s">
        <v>261</v>
      </c>
      <c r="C366" s="320"/>
      <c r="D366" s="321"/>
    </row>
    <row r="367" spans="1:4" ht="15.5" customHeight="1" x14ac:dyDescent="0.35">
      <c r="A367" s="315" t="s">
        <v>262</v>
      </c>
      <c r="B367" s="322" t="s">
        <v>263</v>
      </c>
      <c r="C367" s="322"/>
      <c r="D367" s="323"/>
    </row>
    <row r="368" spans="1:4" ht="50" customHeight="1" x14ac:dyDescent="0.35">
      <c r="A368" s="316"/>
      <c r="B368" s="318" t="s">
        <v>264</v>
      </c>
      <c r="C368" s="318"/>
      <c r="D368" s="319"/>
    </row>
    <row r="369" spans="1:4" ht="16" customHeight="1" x14ac:dyDescent="0.35">
      <c r="A369" s="317"/>
      <c r="B369" s="320" t="s">
        <v>265</v>
      </c>
      <c r="C369" s="320"/>
      <c r="D369" s="321"/>
    </row>
    <row r="370" spans="1:4" ht="15.5" customHeight="1" x14ac:dyDescent="0.35">
      <c r="A370" s="315" t="s">
        <v>266</v>
      </c>
      <c r="B370" s="322" t="s">
        <v>267</v>
      </c>
      <c r="C370" s="322"/>
      <c r="D370" s="323"/>
    </row>
    <row r="371" spans="1:4" ht="16" customHeight="1" x14ac:dyDescent="0.35">
      <c r="A371" s="317"/>
      <c r="B371" s="320" t="s">
        <v>268</v>
      </c>
      <c r="C371" s="320"/>
      <c r="D371" s="321"/>
    </row>
    <row r="372" spans="1:4" ht="15.5" customHeight="1" x14ac:dyDescent="0.35">
      <c r="A372" s="315" t="s">
        <v>269</v>
      </c>
      <c r="B372" s="322" t="s">
        <v>270</v>
      </c>
      <c r="C372" s="322"/>
      <c r="D372" s="323"/>
    </row>
    <row r="373" spans="1:4" ht="15.5" customHeight="1" x14ac:dyDescent="0.35">
      <c r="A373" s="316"/>
      <c r="B373" s="318" t="s">
        <v>271</v>
      </c>
      <c r="C373" s="318"/>
      <c r="D373" s="319"/>
    </row>
    <row r="374" spans="1:4" ht="30" customHeight="1" x14ac:dyDescent="0.35">
      <c r="A374" s="317"/>
      <c r="B374" s="320" t="s">
        <v>596</v>
      </c>
      <c r="C374" s="320"/>
      <c r="D374" s="321"/>
    </row>
    <row r="375" spans="1:4" x14ac:dyDescent="0.35">
      <c r="A375" s="315" t="s">
        <v>272</v>
      </c>
      <c r="B375" s="322" t="s">
        <v>273</v>
      </c>
      <c r="C375" s="322"/>
      <c r="D375" s="323"/>
    </row>
    <row r="376" spans="1:4" ht="15.5" customHeight="1" x14ac:dyDescent="0.35">
      <c r="A376" s="316"/>
      <c r="B376" s="318" t="s">
        <v>274</v>
      </c>
      <c r="C376" s="318"/>
      <c r="D376" s="319"/>
    </row>
    <row r="377" spans="1:4" ht="44" customHeight="1" x14ac:dyDescent="0.35">
      <c r="A377" s="316"/>
      <c r="B377" s="318" t="s">
        <v>275</v>
      </c>
      <c r="C377" s="318"/>
      <c r="D377" s="319"/>
    </row>
    <row r="378" spans="1:4" ht="15.5" customHeight="1" x14ac:dyDescent="0.35">
      <c r="A378" s="316"/>
      <c r="B378" s="318" t="s">
        <v>276</v>
      </c>
      <c r="C378" s="318"/>
      <c r="D378" s="319"/>
    </row>
    <row r="379" spans="1:4" ht="32" customHeight="1" x14ac:dyDescent="0.35">
      <c r="A379" s="316"/>
      <c r="B379" s="318" t="s">
        <v>277</v>
      </c>
      <c r="C379" s="318"/>
      <c r="D379" s="319"/>
    </row>
    <row r="380" spans="1:4" ht="15.5" customHeight="1" x14ac:dyDescent="0.35">
      <c r="A380" s="316"/>
      <c r="B380" s="318" t="s">
        <v>278</v>
      </c>
      <c r="C380" s="318"/>
      <c r="D380" s="319"/>
    </row>
    <row r="381" spans="1:4" x14ac:dyDescent="0.35">
      <c r="A381" s="316"/>
      <c r="B381" s="318" t="s">
        <v>279</v>
      </c>
      <c r="C381" s="318"/>
      <c r="D381" s="319"/>
    </row>
    <row r="382" spans="1:4" hidden="1" x14ac:dyDescent="0.35">
      <c r="A382" s="316"/>
      <c r="B382" s="318"/>
      <c r="C382" s="318"/>
      <c r="D382" s="319"/>
    </row>
    <row r="383" spans="1:4" hidden="1" x14ac:dyDescent="0.35">
      <c r="A383" s="316"/>
      <c r="B383" s="318"/>
      <c r="C383" s="318"/>
      <c r="D383" s="319"/>
    </row>
    <row r="384" spans="1:4" hidden="1" x14ac:dyDescent="0.35">
      <c r="A384" s="317"/>
      <c r="B384" s="320"/>
      <c r="C384" s="320"/>
      <c r="D384" s="321"/>
    </row>
    <row r="385" spans="1:4" ht="28.5" customHeight="1" x14ac:dyDescent="0.35">
      <c r="A385" s="315" t="s">
        <v>280</v>
      </c>
      <c r="B385" s="322" t="s">
        <v>281</v>
      </c>
      <c r="C385" s="322"/>
      <c r="D385" s="323"/>
    </row>
    <row r="386" spans="1:4" x14ac:dyDescent="0.35">
      <c r="A386" s="316"/>
      <c r="B386" s="318" t="s">
        <v>282</v>
      </c>
      <c r="C386" s="318"/>
      <c r="D386" s="319"/>
    </row>
    <row r="387" spans="1:4" x14ac:dyDescent="0.35">
      <c r="A387" s="317"/>
      <c r="B387" s="320"/>
      <c r="C387" s="320"/>
      <c r="D387" s="321"/>
    </row>
    <row r="388" spans="1:4" ht="35.5" customHeight="1" x14ac:dyDescent="0.35">
      <c r="A388" s="315" t="s">
        <v>283</v>
      </c>
      <c r="B388" s="322" t="s">
        <v>284</v>
      </c>
      <c r="C388" s="322"/>
      <c r="D388" s="323"/>
    </row>
    <row r="389" spans="1:4" ht="30.5" customHeight="1" x14ac:dyDescent="0.35">
      <c r="A389" s="316"/>
      <c r="B389" s="318" t="s">
        <v>285</v>
      </c>
      <c r="C389" s="318"/>
      <c r="D389" s="319"/>
    </row>
    <row r="390" spans="1:4" ht="34.5" customHeight="1" x14ac:dyDescent="0.35">
      <c r="A390" s="316"/>
      <c r="B390" s="318" t="s">
        <v>286</v>
      </c>
      <c r="C390" s="318"/>
      <c r="D390" s="319"/>
    </row>
    <row r="391" spans="1:4" x14ac:dyDescent="0.35">
      <c r="A391" s="317"/>
      <c r="B391" s="320"/>
      <c r="C391" s="320"/>
      <c r="D391" s="321"/>
    </row>
    <row r="392" spans="1:4" ht="35" customHeight="1" x14ac:dyDescent="0.35">
      <c r="A392" s="315" t="s">
        <v>287</v>
      </c>
      <c r="B392" s="322" t="s">
        <v>288</v>
      </c>
      <c r="C392" s="322"/>
      <c r="D392" s="323"/>
    </row>
    <row r="393" spans="1:4" ht="33" customHeight="1" x14ac:dyDescent="0.35">
      <c r="A393" s="316"/>
      <c r="B393" s="318" t="s">
        <v>289</v>
      </c>
      <c r="C393" s="318"/>
      <c r="D393" s="319"/>
    </row>
    <row r="394" spans="1:4" ht="15.5" customHeight="1" x14ac:dyDescent="0.35">
      <c r="A394" s="316"/>
      <c r="B394" s="318" t="s">
        <v>290</v>
      </c>
      <c r="C394" s="318"/>
      <c r="D394" s="319"/>
    </row>
    <row r="395" spans="1:4" ht="30" customHeight="1" x14ac:dyDescent="0.35">
      <c r="A395" s="316"/>
      <c r="B395" s="318" t="s">
        <v>597</v>
      </c>
      <c r="C395" s="318"/>
      <c r="D395" s="319"/>
    </row>
    <row r="396" spans="1:4" x14ac:dyDescent="0.35">
      <c r="A396" s="317"/>
      <c r="B396" s="320"/>
      <c r="C396" s="320"/>
      <c r="D396" s="321"/>
    </row>
    <row r="397" spans="1:4" ht="18" customHeight="1" x14ac:dyDescent="0.35">
      <c r="A397" s="315" t="s">
        <v>291</v>
      </c>
      <c r="B397" s="354" t="s">
        <v>292</v>
      </c>
      <c r="C397" s="354"/>
      <c r="D397" s="355"/>
    </row>
    <row r="398" spans="1:4" ht="15.5" customHeight="1" x14ac:dyDescent="0.35">
      <c r="A398" s="316"/>
      <c r="B398" s="318" t="s">
        <v>293</v>
      </c>
      <c r="C398" s="318"/>
      <c r="D398" s="319"/>
    </row>
    <row r="399" spans="1:4" x14ac:dyDescent="0.35">
      <c r="A399" s="316"/>
      <c r="B399" s="318" t="s">
        <v>294</v>
      </c>
      <c r="C399" s="318"/>
      <c r="D399" s="319"/>
    </row>
    <row r="400" spans="1:4" ht="31.5" customHeight="1" x14ac:dyDescent="0.35">
      <c r="A400" s="316"/>
      <c r="B400" s="318" t="s">
        <v>295</v>
      </c>
      <c r="C400" s="318"/>
      <c r="D400" s="319"/>
    </row>
    <row r="401" spans="1:4" x14ac:dyDescent="0.35">
      <c r="A401" s="316"/>
      <c r="B401" s="318" t="s">
        <v>296</v>
      </c>
      <c r="C401" s="318"/>
      <c r="D401" s="319"/>
    </row>
    <row r="402" spans="1:4" x14ac:dyDescent="0.35">
      <c r="A402" s="316"/>
      <c r="B402" s="356" t="s">
        <v>297</v>
      </c>
      <c r="C402" s="356"/>
      <c r="D402" s="357"/>
    </row>
    <row r="403" spans="1:4" x14ac:dyDescent="0.35">
      <c r="A403" s="316"/>
      <c r="B403" s="318" t="s">
        <v>298</v>
      </c>
      <c r="C403" s="318"/>
      <c r="D403" s="319"/>
    </row>
    <row r="404" spans="1:4" ht="33" customHeight="1" x14ac:dyDescent="0.35">
      <c r="A404" s="316"/>
      <c r="B404" s="318" t="s">
        <v>299</v>
      </c>
      <c r="C404" s="318"/>
      <c r="D404" s="319"/>
    </row>
    <row r="405" spans="1:4" x14ac:dyDescent="0.35">
      <c r="A405" s="316"/>
      <c r="B405" s="318" t="s">
        <v>300</v>
      </c>
      <c r="C405" s="318"/>
      <c r="D405" s="319"/>
    </row>
    <row r="406" spans="1:4" x14ac:dyDescent="0.35">
      <c r="A406" s="316"/>
      <c r="B406" s="318" t="s">
        <v>301</v>
      </c>
      <c r="C406" s="318"/>
      <c r="D406" s="319"/>
    </row>
    <row r="407" spans="1:4" ht="16.5" customHeight="1" x14ac:dyDescent="0.35">
      <c r="A407" s="316"/>
      <c r="B407" s="318" t="s">
        <v>302</v>
      </c>
      <c r="C407" s="318"/>
      <c r="D407" s="319"/>
    </row>
    <row r="408" spans="1:4" ht="15.5" customHeight="1" x14ac:dyDescent="0.35">
      <c r="A408" s="316"/>
      <c r="B408" s="318" t="s">
        <v>509</v>
      </c>
      <c r="C408" s="318"/>
      <c r="D408" s="319"/>
    </row>
    <row r="409" spans="1:4" x14ac:dyDescent="0.35">
      <c r="A409" s="316"/>
      <c r="B409" s="318" t="s">
        <v>303</v>
      </c>
      <c r="C409" s="318"/>
      <c r="D409" s="319"/>
    </row>
    <row r="410" spans="1:4" x14ac:dyDescent="0.35">
      <c r="A410" s="316"/>
      <c r="B410" s="318" t="s">
        <v>304</v>
      </c>
      <c r="C410" s="318"/>
      <c r="D410" s="319"/>
    </row>
    <row r="411" spans="1:4" ht="15.5" customHeight="1" x14ac:dyDescent="0.35">
      <c r="A411" s="316"/>
      <c r="B411" s="318" t="s">
        <v>305</v>
      </c>
      <c r="C411" s="318"/>
      <c r="D411" s="319"/>
    </row>
    <row r="412" spans="1:4" x14ac:dyDescent="0.35">
      <c r="A412" s="316"/>
      <c r="B412" s="318" t="s">
        <v>306</v>
      </c>
      <c r="C412" s="318"/>
      <c r="D412" s="319"/>
    </row>
    <row r="413" spans="1:4" x14ac:dyDescent="0.35">
      <c r="A413" s="316"/>
      <c r="B413" s="318" t="s">
        <v>307</v>
      </c>
      <c r="C413" s="318"/>
      <c r="D413" s="319"/>
    </row>
    <row r="414" spans="1:4" ht="16" customHeight="1" x14ac:dyDescent="0.35">
      <c r="A414" s="317"/>
      <c r="B414" s="320"/>
      <c r="C414" s="320"/>
      <c r="D414" s="321"/>
    </row>
    <row r="415" spans="1:4" x14ac:dyDescent="0.35">
      <c r="A415" s="315" t="s">
        <v>308</v>
      </c>
      <c r="B415" s="322" t="s">
        <v>309</v>
      </c>
      <c r="C415" s="322"/>
      <c r="D415" s="323"/>
    </row>
    <row r="416" spans="1:4" x14ac:dyDescent="0.35">
      <c r="A416" s="316"/>
      <c r="B416" s="318" t="s">
        <v>310</v>
      </c>
      <c r="C416" s="318"/>
      <c r="D416" s="319"/>
    </row>
    <row r="417" spans="1:4" ht="57.5" customHeight="1" x14ac:dyDescent="0.35">
      <c r="A417" s="317"/>
      <c r="B417" s="320" t="s">
        <v>311</v>
      </c>
      <c r="C417" s="320"/>
      <c r="D417" s="321"/>
    </row>
    <row r="418" spans="1:4" ht="33.5" customHeight="1" x14ac:dyDescent="0.35">
      <c r="A418" s="315" t="s">
        <v>382</v>
      </c>
      <c r="B418" s="359" t="s">
        <v>598</v>
      </c>
      <c r="C418" s="360"/>
      <c r="D418" s="361"/>
    </row>
    <row r="419" spans="1:4" ht="28" customHeight="1" x14ac:dyDescent="0.35">
      <c r="A419" s="316"/>
      <c r="B419" s="362" t="s">
        <v>312</v>
      </c>
      <c r="C419" s="362"/>
      <c r="D419" s="363"/>
    </row>
    <row r="420" spans="1:4" x14ac:dyDescent="0.35">
      <c r="A420" s="316"/>
      <c r="B420" s="318" t="s">
        <v>313</v>
      </c>
      <c r="C420" s="318"/>
      <c r="D420" s="319"/>
    </row>
    <row r="421" spans="1:4" x14ac:dyDescent="0.35">
      <c r="A421" s="316"/>
      <c r="B421" s="318" t="s">
        <v>314</v>
      </c>
      <c r="C421" s="318"/>
      <c r="D421" s="319"/>
    </row>
    <row r="422" spans="1:4" x14ac:dyDescent="0.35">
      <c r="A422" s="316"/>
      <c r="B422" s="318" t="s">
        <v>315</v>
      </c>
      <c r="C422" s="318"/>
      <c r="D422" s="319"/>
    </row>
    <row r="423" spans="1:4" x14ac:dyDescent="0.35">
      <c r="A423" s="316"/>
      <c r="B423" s="318" t="s">
        <v>316</v>
      </c>
      <c r="C423" s="318"/>
      <c r="D423" s="319"/>
    </row>
    <row r="424" spans="1:4" ht="15.5" customHeight="1" x14ac:dyDescent="0.35">
      <c r="A424" s="316"/>
      <c r="B424" s="318" t="s">
        <v>317</v>
      </c>
      <c r="C424" s="318"/>
      <c r="D424" s="319"/>
    </row>
    <row r="425" spans="1:4" x14ac:dyDescent="0.35">
      <c r="A425" s="316"/>
      <c r="B425" s="318" t="s">
        <v>318</v>
      </c>
      <c r="C425" s="318"/>
      <c r="D425" s="319"/>
    </row>
    <row r="426" spans="1:4" x14ac:dyDescent="0.35">
      <c r="A426" s="316"/>
      <c r="B426" s="318" t="s">
        <v>319</v>
      </c>
      <c r="C426" s="318"/>
      <c r="D426" s="319"/>
    </row>
    <row r="427" spans="1:4" ht="31.5" customHeight="1" x14ac:dyDescent="0.35">
      <c r="A427" s="316"/>
      <c r="B427" s="318" t="s">
        <v>380</v>
      </c>
      <c r="C427" s="318"/>
      <c r="D427" s="319"/>
    </row>
    <row r="428" spans="1:4" ht="42.5" customHeight="1" x14ac:dyDescent="0.35">
      <c r="A428" s="316"/>
      <c r="B428" s="318" t="s">
        <v>601</v>
      </c>
      <c r="C428" s="318"/>
      <c r="D428" s="319"/>
    </row>
    <row r="429" spans="1:4" ht="15.5" customHeight="1" x14ac:dyDescent="0.35">
      <c r="A429" s="316"/>
      <c r="B429" s="318" t="s">
        <v>513</v>
      </c>
      <c r="C429" s="318"/>
      <c r="D429" s="319"/>
    </row>
    <row r="430" spans="1:4" ht="16" customHeight="1" x14ac:dyDescent="0.35">
      <c r="A430" s="317"/>
      <c r="B430" s="320" t="s">
        <v>381</v>
      </c>
      <c r="C430" s="320"/>
      <c r="D430" s="321"/>
    </row>
    <row r="431" spans="1:4" ht="15.5" customHeight="1" x14ac:dyDescent="0.35">
      <c r="A431" s="315" t="s">
        <v>320</v>
      </c>
      <c r="B431" s="322" t="s">
        <v>321</v>
      </c>
      <c r="C431" s="322"/>
      <c r="D431" s="323"/>
    </row>
    <row r="432" spans="1:4" x14ac:dyDescent="0.35">
      <c r="A432" s="316"/>
      <c r="B432" s="318" t="s">
        <v>514</v>
      </c>
      <c r="C432" s="318"/>
      <c r="D432" s="319"/>
    </row>
    <row r="433" spans="1:4" ht="15.5" customHeight="1" x14ac:dyDescent="0.35">
      <c r="A433" s="316"/>
      <c r="B433" s="318" t="s">
        <v>322</v>
      </c>
      <c r="C433" s="318"/>
      <c r="D433" s="319"/>
    </row>
    <row r="434" spans="1:4" ht="15.5" customHeight="1" x14ac:dyDescent="0.35">
      <c r="A434" s="316"/>
      <c r="B434" s="318" t="s">
        <v>323</v>
      </c>
      <c r="C434" s="318"/>
      <c r="D434" s="319"/>
    </row>
    <row r="435" spans="1:4" ht="60" customHeight="1" x14ac:dyDescent="0.35">
      <c r="A435" s="316"/>
      <c r="B435" s="318" t="s">
        <v>611</v>
      </c>
      <c r="C435" s="318"/>
      <c r="D435" s="319"/>
    </row>
    <row r="436" spans="1:4" ht="15.5" customHeight="1" x14ac:dyDescent="0.35">
      <c r="A436" s="316"/>
      <c r="B436" s="318" t="s">
        <v>383</v>
      </c>
      <c r="C436" s="318"/>
      <c r="D436" s="319"/>
    </row>
    <row r="437" spans="1:4" x14ac:dyDescent="0.35">
      <c r="A437" s="316"/>
      <c r="B437" s="318" t="s">
        <v>324</v>
      </c>
      <c r="C437" s="318"/>
      <c r="D437" s="319"/>
    </row>
    <row r="438" spans="1:4" ht="15.5" customHeight="1" x14ac:dyDescent="0.35">
      <c r="A438" s="317"/>
      <c r="B438" s="320" t="s">
        <v>384</v>
      </c>
      <c r="C438" s="320"/>
      <c r="D438" s="321"/>
    </row>
    <row r="439" spans="1:4" ht="28" customHeight="1" x14ac:dyDescent="0.35">
      <c r="A439" s="265"/>
      <c r="B439" s="318" t="s">
        <v>385</v>
      </c>
      <c r="C439" s="318"/>
      <c r="D439" s="319"/>
    </row>
    <row r="440" spans="1:4" ht="28.5" customHeight="1" x14ac:dyDescent="0.35">
      <c r="A440" s="265" t="s">
        <v>325</v>
      </c>
      <c r="B440" s="318" t="s">
        <v>386</v>
      </c>
      <c r="C440" s="318"/>
      <c r="D440" s="319"/>
    </row>
    <row r="441" spans="1:4" ht="31" customHeight="1" x14ac:dyDescent="0.35">
      <c r="A441" s="266"/>
      <c r="B441" s="318" t="s">
        <v>387</v>
      </c>
      <c r="C441" s="318"/>
      <c r="D441" s="319"/>
    </row>
    <row r="442" spans="1:4" ht="15.5" customHeight="1" x14ac:dyDescent="0.35">
      <c r="A442" s="266"/>
      <c r="B442" s="318" t="s">
        <v>398</v>
      </c>
      <c r="C442" s="318"/>
      <c r="D442" s="319"/>
    </row>
    <row r="443" spans="1:4" ht="33" customHeight="1" x14ac:dyDescent="0.35">
      <c r="A443" s="266"/>
      <c r="B443" s="318" t="s">
        <v>388</v>
      </c>
      <c r="C443" s="318"/>
      <c r="D443" s="319"/>
    </row>
    <row r="444" spans="1:4" ht="15.5" customHeight="1" x14ac:dyDescent="0.35">
      <c r="A444" s="266"/>
      <c r="B444" s="318" t="s">
        <v>389</v>
      </c>
      <c r="C444" s="318"/>
      <c r="D444" s="319"/>
    </row>
    <row r="445" spans="1:4" ht="15.5" customHeight="1" x14ac:dyDescent="0.35">
      <c r="A445" s="266"/>
      <c r="B445" s="318" t="s">
        <v>390</v>
      </c>
      <c r="C445" s="318"/>
      <c r="D445" s="319"/>
    </row>
    <row r="446" spans="1:4" x14ac:dyDescent="0.35">
      <c r="A446" s="266"/>
      <c r="B446" s="318" t="s">
        <v>391</v>
      </c>
      <c r="C446" s="318"/>
      <c r="D446" s="319"/>
    </row>
    <row r="447" spans="1:4" ht="15.5" customHeight="1" x14ac:dyDescent="0.35">
      <c r="A447" s="315" t="s">
        <v>326</v>
      </c>
      <c r="B447" s="322" t="s">
        <v>327</v>
      </c>
      <c r="C447" s="322"/>
      <c r="D447" s="323"/>
    </row>
    <row r="448" spans="1:4" x14ac:dyDescent="0.35">
      <c r="A448" s="316"/>
      <c r="B448" s="318" t="s">
        <v>328</v>
      </c>
      <c r="C448" s="318"/>
      <c r="D448" s="319"/>
    </row>
    <row r="449" spans="1:4" ht="15.5" customHeight="1" x14ac:dyDescent="0.35">
      <c r="A449" s="316"/>
      <c r="B449" s="318" t="s">
        <v>329</v>
      </c>
      <c r="C449" s="318"/>
      <c r="D449" s="319"/>
    </row>
    <row r="450" spans="1:4" ht="33.5" customHeight="1" x14ac:dyDescent="0.35">
      <c r="A450" s="316"/>
      <c r="B450" s="318" t="s">
        <v>330</v>
      </c>
      <c r="C450" s="318"/>
      <c r="D450" s="319"/>
    </row>
    <row r="451" spans="1:4" ht="15.5" customHeight="1" x14ac:dyDescent="0.35">
      <c r="A451" s="316"/>
      <c r="B451" s="318" t="s">
        <v>331</v>
      </c>
      <c r="C451" s="318"/>
      <c r="D451" s="319"/>
    </row>
    <row r="452" spans="1:4" ht="15.5" customHeight="1" x14ac:dyDescent="0.35">
      <c r="A452" s="316"/>
      <c r="B452" s="320" t="s">
        <v>332</v>
      </c>
      <c r="C452" s="320"/>
      <c r="D452" s="321"/>
    </row>
    <row r="453" spans="1:4" ht="15.5" customHeight="1" x14ac:dyDescent="0.35">
      <c r="A453" s="317"/>
      <c r="B453" s="320" t="s">
        <v>397</v>
      </c>
      <c r="C453" s="320"/>
      <c r="D453" s="321"/>
    </row>
    <row r="454" spans="1:4" ht="15.5" hidden="1" customHeight="1" x14ac:dyDescent="0.35">
      <c r="A454" s="315" t="s">
        <v>334</v>
      </c>
      <c r="B454" s="322" t="s">
        <v>335</v>
      </c>
      <c r="C454" s="322"/>
      <c r="D454" s="323"/>
    </row>
    <row r="455" spans="1:4" ht="15.5" hidden="1" customHeight="1" x14ac:dyDescent="0.35">
      <c r="A455" s="316"/>
      <c r="B455" s="318" t="s">
        <v>336</v>
      </c>
      <c r="C455" s="318"/>
      <c r="D455" s="319"/>
    </row>
    <row r="456" spans="1:4" ht="15.5" hidden="1" customHeight="1" x14ac:dyDescent="0.35">
      <c r="A456" s="316"/>
      <c r="B456" s="318" t="s">
        <v>337</v>
      </c>
      <c r="C456" s="318"/>
      <c r="D456" s="319"/>
    </row>
    <row r="457" spans="1:4" ht="15.5" hidden="1" customHeight="1" x14ac:dyDescent="0.35">
      <c r="A457" s="316"/>
      <c r="B457" s="318" t="s">
        <v>338</v>
      </c>
      <c r="C457" s="318"/>
      <c r="D457" s="319"/>
    </row>
    <row r="458" spans="1:4" hidden="1" x14ac:dyDescent="0.35">
      <c r="A458" s="316"/>
      <c r="B458" s="318"/>
      <c r="C458" s="318"/>
      <c r="D458" s="319"/>
    </row>
    <row r="459" spans="1:4" ht="15.5" customHeight="1" x14ac:dyDescent="0.35">
      <c r="A459" s="316"/>
      <c r="B459" s="318" t="s">
        <v>339</v>
      </c>
      <c r="C459" s="318"/>
      <c r="D459" s="319"/>
    </row>
    <row r="460" spans="1:4" ht="45.5" customHeight="1" x14ac:dyDescent="0.35">
      <c r="A460" s="316"/>
      <c r="B460" s="318" t="s">
        <v>340</v>
      </c>
      <c r="C460" s="318"/>
      <c r="D460" s="319"/>
    </row>
    <row r="461" spans="1:4" ht="15.5" customHeight="1" x14ac:dyDescent="0.35">
      <c r="A461" s="316"/>
      <c r="B461" s="318" t="s">
        <v>619</v>
      </c>
      <c r="C461" s="318"/>
      <c r="D461" s="319"/>
    </row>
    <row r="462" spans="1:4" x14ac:dyDescent="0.35">
      <c r="A462" s="316"/>
      <c r="B462" s="318" t="s">
        <v>392</v>
      </c>
      <c r="C462" s="318"/>
      <c r="D462" s="319"/>
    </row>
    <row r="463" spans="1:4" x14ac:dyDescent="0.35">
      <c r="A463" s="316"/>
      <c r="B463" s="318" t="s">
        <v>512</v>
      </c>
      <c r="C463" s="318"/>
      <c r="D463" s="319"/>
    </row>
    <row r="464" spans="1:4" ht="15.5" customHeight="1" x14ac:dyDescent="0.35">
      <c r="A464" s="316"/>
      <c r="B464" s="318" t="s">
        <v>393</v>
      </c>
      <c r="C464" s="318"/>
      <c r="D464" s="319"/>
    </row>
    <row r="465" spans="1:7" ht="15.5" customHeight="1" x14ac:dyDescent="0.35">
      <c r="A465" s="316"/>
      <c r="B465" s="318" t="s">
        <v>394</v>
      </c>
      <c r="C465" s="318"/>
      <c r="D465" s="319"/>
    </row>
    <row r="466" spans="1:7" ht="15.5" customHeight="1" x14ac:dyDescent="0.35">
      <c r="A466" s="316"/>
      <c r="B466" s="318" t="s">
        <v>395</v>
      </c>
      <c r="C466" s="318"/>
      <c r="D466" s="319"/>
    </row>
    <row r="467" spans="1:7" ht="15.5" customHeight="1" x14ac:dyDescent="0.35">
      <c r="A467" s="316"/>
      <c r="B467" s="318" t="s">
        <v>396</v>
      </c>
      <c r="C467" s="318"/>
      <c r="D467" s="319"/>
    </row>
    <row r="468" spans="1:7" x14ac:dyDescent="0.35">
      <c r="A468" s="317"/>
      <c r="B468" s="320" t="s">
        <v>333</v>
      </c>
      <c r="C468" s="320"/>
      <c r="D468" s="321"/>
    </row>
    <row r="469" spans="1:7" s="59" customFormat="1" ht="25.5" customHeight="1" x14ac:dyDescent="0.35">
      <c r="A469" s="358" t="s">
        <v>615</v>
      </c>
      <c r="B469" s="358"/>
      <c r="C469" s="358"/>
      <c r="D469" s="358"/>
    </row>
    <row r="470" spans="1:7" s="59" customFormat="1" x14ac:dyDescent="0.35">
      <c r="A470" s="268"/>
      <c r="B470" s="268"/>
      <c r="C470" s="268"/>
      <c r="D470" s="268"/>
    </row>
    <row r="471" spans="1:7" s="59" customFormat="1" x14ac:dyDescent="0.35">
      <c r="A471" s="255">
        <v>1</v>
      </c>
      <c r="B471" s="156" t="s">
        <v>341</v>
      </c>
      <c r="C471" s="255" t="s">
        <v>33</v>
      </c>
      <c r="D471" s="272" t="s">
        <v>616</v>
      </c>
    </row>
    <row r="472" spans="1:7" s="59" customFormat="1" x14ac:dyDescent="0.35">
      <c r="A472" s="255">
        <v>2</v>
      </c>
      <c r="B472" s="156" t="s">
        <v>342</v>
      </c>
      <c r="C472" s="255" t="s">
        <v>33</v>
      </c>
      <c r="D472" s="272">
        <v>0</v>
      </c>
    </row>
    <row r="473" spans="1:7" s="59" customFormat="1" ht="31" x14ac:dyDescent="0.35">
      <c r="A473" s="255">
        <v>3</v>
      </c>
      <c r="B473" s="156" t="s">
        <v>343</v>
      </c>
      <c r="C473" s="255" t="s">
        <v>142</v>
      </c>
      <c r="D473" s="272" t="s">
        <v>617</v>
      </c>
    </row>
    <row r="474" spans="1:7" s="59" customFormat="1" x14ac:dyDescent="0.35">
      <c r="A474" s="269"/>
      <c r="B474" s="157"/>
      <c r="C474" s="157"/>
      <c r="D474" s="269"/>
      <c r="E474" s="269"/>
      <c r="F474" s="269"/>
      <c r="G474" s="270"/>
    </row>
  </sheetData>
  <mergeCells count="243">
    <mergeCell ref="A220:D220"/>
    <mergeCell ref="B234:B235"/>
    <mergeCell ref="C234:C235"/>
    <mergeCell ref="D234:D235"/>
    <mergeCell ref="B247:B248"/>
    <mergeCell ref="C247:C248"/>
    <mergeCell ref="D247:D248"/>
    <mergeCell ref="A469:D469"/>
    <mergeCell ref="B461:D461"/>
    <mergeCell ref="B462:D462"/>
    <mergeCell ref="B463:D463"/>
    <mergeCell ref="B464:D464"/>
    <mergeCell ref="B465:D465"/>
    <mergeCell ref="B466:D466"/>
    <mergeCell ref="A454:A468"/>
    <mergeCell ref="B454:D454"/>
    <mergeCell ref="B455:D455"/>
    <mergeCell ref="B456:D456"/>
    <mergeCell ref="B457:D457"/>
    <mergeCell ref="B458:D458"/>
    <mergeCell ref="B459:D459"/>
    <mergeCell ref="B460:D460"/>
    <mergeCell ref="B467:D467"/>
    <mergeCell ref="B468:D468"/>
    <mergeCell ref="B443:D443"/>
    <mergeCell ref="B444:D444"/>
    <mergeCell ref="B445:D445"/>
    <mergeCell ref="B446:D446"/>
    <mergeCell ref="A447:A453"/>
    <mergeCell ref="B447:D447"/>
    <mergeCell ref="B448:D448"/>
    <mergeCell ref="B449:D449"/>
    <mergeCell ref="B450:D450"/>
    <mergeCell ref="B451:D451"/>
    <mergeCell ref="B452:D452"/>
    <mergeCell ref="B453:D453"/>
    <mergeCell ref="B438:D438"/>
    <mergeCell ref="A418:A430"/>
    <mergeCell ref="A431:A438"/>
    <mergeCell ref="B439:D439"/>
    <mergeCell ref="B440:D440"/>
    <mergeCell ref="B441:D441"/>
    <mergeCell ref="B442:D442"/>
    <mergeCell ref="B435:D435"/>
    <mergeCell ref="B436:D436"/>
    <mergeCell ref="B418:D418"/>
    <mergeCell ref="B419:D419"/>
    <mergeCell ref="B420:D420"/>
    <mergeCell ref="B421:D421"/>
    <mergeCell ref="B422:D422"/>
    <mergeCell ref="B423:D423"/>
    <mergeCell ref="B424:D424"/>
    <mergeCell ref="B425:D425"/>
    <mergeCell ref="B437:D437"/>
    <mergeCell ref="B426:D426"/>
    <mergeCell ref="B427:D427"/>
    <mergeCell ref="B428:D428"/>
    <mergeCell ref="B429:D429"/>
    <mergeCell ref="B430:D430"/>
    <mergeCell ref="B431:D431"/>
    <mergeCell ref="B432:D432"/>
    <mergeCell ref="B433:D433"/>
    <mergeCell ref="B434:D434"/>
    <mergeCell ref="B415:D415"/>
    <mergeCell ref="B416:D416"/>
    <mergeCell ref="A415:A417"/>
    <mergeCell ref="B417:D417"/>
    <mergeCell ref="B401:D401"/>
    <mergeCell ref="B402:D402"/>
    <mergeCell ref="B403:D403"/>
    <mergeCell ref="B410:D410"/>
    <mergeCell ref="B411:D411"/>
    <mergeCell ref="B412:D412"/>
    <mergeCell ref="B413:D413"/>
    <mergeCell ref="A392:A396"/>
    <mergeCell ref="A397:A414"/>
    <mergeCell ref="B414:D414"/>
    <mergeCell ref="B392:D392"/>
    <mergeCell ref="B393:D393"/>
    <mergeCell ref="B394:D394"/>
    <mergeCell ref="B395:D395"/>
    <mergeCell ref="B396:D396"/>
    <mergeCell ref="B397:D397"/>
    <mergeCell ref="B398:D398"/>
    <mergeCell ref="B399:D399"/>
    <mergeCell ref="B400:D400"/>
    <mergeCell ref="B404:D404"/>
    <mergeCell ref="B405:D405"/>
    <mergeCell ref="B406:D406"/>
    <mergeCell ref="B407:D407"/>
    <mergeCell ref="B408:D408"/>
    <mergeCell ref="B409:D409"/>
    <mergeCell ref="B384:D384"/>
    <mergeCell ref="B385:D385"/>
    <mergeCell ref="B386:D386"/>
    <mergeCell ref="B387:D387"/>
    <mergeCell ref="B388:D388"/>
    <mergeCell ref="B389:D389"/>
    <mergeCell ref="B390:D390"/>
    <mergeCell ref="A385:A387"/>
    <mergeCell ref="A388:A391"/>
    <mergeCell ref="B391:D391"/>
    <mergeCell ref="B375:D375"/>
    <mergeCell ref="B376:D376"/>
    <mergeCell ref="B377:D377"/>
    <mergeCell ref="B378:D378"/>
    <mergeCell ref="B379:D379"/>
    <mergeCell ref="B380:D380"/>
    <mergeCell ref="B381:D381"/>
    <mergeCell ref="B382:D382"/>
    <mergeCell ref="B383:D383"/>
    <mergeCell ref="A334:D334"/>
    <mergeCell ref="A339:A340"/>
    <mergeCell ref="B339:B340"/>
    <mergeCell ref="C339:C340"/>
    <mergeCell ref="D339:D340"/>
    <mergeCell ref="A343:A345"/>
    <mergeCell ref="B343:B345"/>
    <mergeCell ref="C343:C345"/>
    <mergeCell ref="D343:D345"/>
    <mergeCell ref="B314:B315"/>
    <mergeCell ref="C314:C315"/>
    <mergeCell ref="D314:D315"/>
    <mergeCell ref="A327:D327"/>
    <mergeCell ref="B329:B330"/>
    <mergeCell ref="C329:C330"/>
    <mergeCell ref="D329:D330"/>
    <mergeCell ref="A296:D296"/>
    <mergeCell ref="B298:B299"/>
    <mergeCell ref="C298:C299"/>
    <mergeCell ref="D298:D299"/>
    <mergeCell ref="A300:D300"/>
    <mergeCell ref="A312:D312"/>
    <mergeCell ref="A261:D261"/>
    <mergeCell ref="B263:B264"/>
    <mergeCell ref="C263:C264"/>
    <mergeCell ref="D263:D264"/>
    <mergeCell ref="A285:A286"/>
    <mergeCell ref="B285:B286"/>
    <mergeCell ref="C285:C286"/>
    <mergeCell ref="D285:D286"/>
    <mergeCell ref="B221:B222"/>
    <mergeCell ref="C221:C222"/>
    <mergeCell ref="D221:D222"/>
    <mergeCell ref="B207:B208"/>
    <mergeCell ref="C207:C208"/>
    <mergeCell ref="D207:D208"/>
    <mergeCell ref="B213:B214"/>
    <mergeCell ref="C213:C214"/>
    <mergeCell ref="D213:D214"/>
    <mergeCell ref="B189:B190"/>
    <mergeCell ref="C189:C190"/>
    <mergeCell ref="D189:D190"/>
    <mergeCell ref="B195:B196"/>
    <mergeCell ref="C195:C196"/>
    <mergeCell ref="D195:D196"/>
    <mergeCell ref="B201:B202"/>
    <mergeCell ref="C201:C202"/>
    <mergeCell ref="D201:D202"/>
    <mergeCell ref="B158:B159"/>
    <mergeCell ref="C158:C159"/>
    <mergeCell ref="D158:D159"/>
    <mergeCell ref="B167:B168"/>
    <mergeCell ref="C167:C168"/>
    <mergeCell ref="D167:D168"/>
    <mergeCell ref="B140:B141"/>
    <mergeCell ref="C140:C141"/>
    <mergeCell ref="D140:D141"/>
    <mergeCell ref="B149:B150"/>
    <mergeCell ref="C149:C150"/>
    <mergeCell ref="D149:D150"/>
    <mergeCell ref="B124:B125"/>
    <mergeCell ref="C124:C125"/>
    <mergeCell ref="D124:D125"/>
    <mergeCell ref="B132:B133"/>
    <mergeCell ref="C132:C133"/>
    <mergeCell ref="D132:D133"/>
    <mergeCell ref="B105:B106"/>
    <mergeCell ref="C105:C106"/>
    <mergeCell ref="D105:D106"/>
    <mergeCell ref="B111:B112"/>
    <mergeCell ref="C111:C112"/>
    <mergeCell ref="D111:D112"/>
    <mergeCell ref="B117:B118"/>
    <mergeCell ref="C117:C118"/>
    <mergeCell ref="D117:D118"/>
    <mergeCell ref="A92:D92"/>
    <mergeCell ref="A94:D94"/>
    <mergeCell ref="A96:D96"/>
    <mergeCell ref="A98:D98"/>
    <mergeCell ref="B99:B100"/>
    <mergeCell ref="C99:C100"/>
    <mergeCell ref="D99:D100"/>
    <mergeCell ref="A57:D57"/>
    <mergeCell ref="A67:D67"/>
    <mergeCell ref="A74:D74"/>
    <mergeCell ref="A81:D81"/>
    <mergeCell ref="A88:D88"/>
    <mergeCell ref="A90:D90"/>
    <mergeCell ref="A47:D47"/>
    <mergeCell ref="A49:D49"/>
    <mergeCell ref="A52:D52"/>
    <mergeCell ref="A54:D54"/>
    <mergeCell ref="A10:D10"/>
    <mergeCell ref="A12:D12"/>
    <mergeCell ref="A33:D33"/>
    <mergeCell ref="A38:D38"/>
    <mergeCell ref="B39:B40"/>
    <mergeCell ref="C39:C40"/>
    <mergeCell ref="D39:D40"/>
    <mergeCell ref="A1:D1"/>
    <mergeCell ref="A2:D2"/>
    <mergeCell ref="A3:D3"/>
    <mergeCell ref="B4:B5"/>
    <mergeCell ref="C4:C5"/>
    <mergeCell ref="D4:D5"/>
    <mergeCell ref="A7:D7"/>
    <mergeCell ref="A42:D42"/>
    <mergeCell ref="A44:D44"/>
    <mergeCell ref="B346:B347"/>
    <mergeCell ref="C346:C347"/>
    <mergeCell ref="D346:D347"/>
    <mergeCell ref="A359:D359"/>
    <mergeCell ref="A362:A366"/>
    <mergeCell ref="A367:A369"/>
    <mergeCell ref="A370:A371"/>
    <mergeCell ref="A372:A374"/>
    <mergeCell ref="A375:A384"/>
    <mergeCell ref="A346:A347"/>
    <mergeCell ref="B366:D366"/>
    <mergeCell ref="B367:D367"/>
    <mergeCell ref="B368:D368"/>
    <mergeCell ref="B369:D369"/>
    <mergeCell ref="B370:D370"/>
    <mergeCell ref="B361:D361"/>
    <mergeCell ref="B362:D362"/>
    <mergeCell ref="B363:D363"/>
    <mergeCell ref="B364:D364"/>
    <mergeCell ref="B365:D365"/>
    <mergeCell ref="B371:D371"/>
    <mergeCell ref="B372:D372"/>
    <mergeCell ref="B373:D373"/>
    <mergeCell ref="B374:D374"/>
  </mergeCells>
  <pageMargins left="0.70866141732283472" right="0.31496062992125984" top="0.15748031496062992" bottom="0.15748031496062992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B9720-5F74-4BE2-89A6-AF73489F6AC9}">
  <sheetPr>
    <pageSetUpPr fitToPage="1"/>
  </sheetPr>
  <dimension ref="A1:R479"/>
  <sheetViews>
    <sheetView zoomScale="55" zoomScaleNormal="55" workbookViewId="0">
      <selection activeCell="D479" sqref="A1:D479"/>
    </sheetView>
  </sheetViews>
  <sheetFormatPr defaultRowHeight="15.5" x14ac:dyDescent="0.35"/>
  <cols>
    <col min="1" max="1" width="16.1796875" style="142" customWidth="1"/>
    <col min="2" max="2" width="63.1796875" style="5" customWidth="1"/>
    <col min="3" max="3" width="8.7265625" style="5"/>
    <col min="4" max="4" width="34.1796875" style="5" customWidth="1"/>
    <col min="5" max="7" width="0" style="5" hidden="1" customWidth="1"/>
    <col min="8" max="8" width="18.453125" style="5" hidden="1" customWidth="1"/>
    <col min="9" max="22" width="0" style="5" hidden="1" customWidth="1"/>
    <col min="23" max="16384" width="8.7265625" style="5"/>
  </cols>
  <sheetData>
    <row r="1" spans="1:4" s="52" customFormat="1" ht="63.75" customHeight="1" x14ac:dyDescent="0.35">
      <c r="A1" s="326" t="s">
        <v>519</v>
      </c>
      <c r="B1" s="326"/>
      <c r="C1" s="326"/>
      <c r="D1" s="326"/>
    </row>
    <row r="2" spans="1:4" x14ac:dyDescent="0.35">
      <c r="A2" s="328" t="s">
        <v>520</v>
      </c>
      <c r="B2" s="328"/>
      <c r="C2" s="328"/>
      <c r="D2" s="328"/>
    </row>
    <row r="3" spans="1:4" ht="16" thickBot="1" x14ac:dyDescent="0.4">
      <c r="A3" s="380" t="s">
        <v>404</v>
      </c>
      <c r="B3" s="380"/>
      <c r="C3" s="380"/>
      <c r="D3" s="380"/>
    </row>
    <row r="4" spans="1:4" ht="43" customHeight="1" x14ac:dyDescent="0.35">
      <c r="A4" s="274" t="s">
        <v>0</v>
      </c>
      <c r="B4" s="381" t="s">
        <v>2</v>
      </c>
      <c r="C4" s="381" t="s">
        <v>3</v>
      </c>
      <c r="D4" s="369" t="s">
        <v>4</v>
      </c>
    </row>
    <row r="5" spans="1:4" x14ac:dyDescent="0.35">
      <c r="A5" s="275" t="s">
        <v>1</v>
      </c>
      <c r="B5" s="382"/>
      <c r="C5" s="382"/>
      <c r="D5" s="370"/>
    </row>
    <row r="6" spans="1:4" x14ac:dyDescent="0.35">
      <c r="A6" s="276" t="s">
        <v>5</v>
      </c>
      <c r="B6" s="156" t="s">
        <v>6</v>
      </c>
      <c r="C6" s="255" t="s">
        <v>7</v>
      </c>
      <c r="D6" s="277">
        <v>45657</v>
      </c>
    </row>
    <row r="7" spans="1:4" ht="21" customHeight="1" x14ac:dyDescent="0.35">
      <c r="A7" s="371" t="s">
        <v>8</v>
      </c>
      <c r="B7" s="372"/>
      <c r="C7" s="372"/>
      <c r="D7" s="373"/>
    </row>
    <row r="8" spans="1:4" ht="35" customHeight="1" x14ac:dyDescent="0.35">
      <c r="A8" s="276" t="s">
        <v>9</v>
      </c>
      <c r="B8" s="156" t="s">
        <v>10</v>
      </c>
      <c r="C8" s="255" t="s">
        <v>7</v>
      </c>
      <c r="D8" s="278" t="s">
        <v>548</v>
      </c>
    </row>
    <row r="9" spans="1:4" x14ac:dyDescent="0.35">
      <c r="A9" s="276" t="s">
        <v>12</v>
      </c>
      <c r="B9" s="156" t="s">
        <v>13</v>
      </c>
      <c r="C9" s="255" t="s">
        <v>7</v>
      </c>
      <c r="D9" s="279"/>
    </row>
    <row r="10" spans="1:4" ht="15" customHeight="1" x14ac:dyDescent="0.35">
      <c r="A10" s="371" t="s">
        <v>14</v>
      </c>
      <c r="B10" s="372"/>
      <c r="C10" s="372"/>
      <c r="D10" s="373"/>
    </row>
    <row r="11" spans="1:4" x14ac:dyDescent="0.35">
      <c r="A11" s="276" t="s">
        <v>15</v>
      </c>
      <c r="B11" s="156" t="s">
        <v>16</v>
      </c>
      <c r="C11" s="255" t="s">
        <v>7</v>
      </c>
      <c r="D11" s="278" t="s">
        <v>345</v>
      </c>
    </row>
    <row r="12" spans="1:4" ht="13" customHeight="1" x14ac:dyDescent="0.35">
      <c r="A12" s="371" t="s">
        <v>17</v>
      </c>
      <c r="B12" s="372"/>
      <c r="C12" s="372"/>
      <c r="D12" s="373"/>
    </row>
    <row r="13" spans="1:4" x14ac:dyDescent="0.35">
      <c r="A13" s="276" t="s">
        <v>18</v>
      </c>
      <c r="B13" s="156" t="s">
        <v>19</v>
      </c>
      <c r="C13" s="255" t="s">
        <v>7</v>
      </c>
      <c r="D13" s="280" t="s">
        <v>405</v>
      </c>
    </row>
    <row r="14" spans="1:4" x14ac:dyDescent="0.35">
      <c r="A14" s="276" t="s">
        <v>21</v>
      </c>
      <c r="B14" s="156" t="s">
        <v>22</v>
      </c>
      <c r="C14" s="255" t="s">
        <v>7</v>
      </c>
      <c r="D14" s="278">
        <v>2010</v>
      </c>
    </row>
    <row r="15" spans="1:4" x14ac:dyDescent="0.35">
      <c r="A15" s="276" t="s">
        <v>23</v>
      </c>
      <c r="B15" s="156" t="s">
        <v>24</v>
      </c>
      <c r="C15" s="255" t="s">
        <v>7</v>
      </c>
      <c r="D15" s="278" t="s">
        <v>25</v>
      </c>
    </row>
    <row r="16" spans="1:4" x14ac:dyDescent="0.35">
      <c r="A16" s="276" t="s">
        <v>26</v>
      </c>
      <c r="B16" s="156" t="s">
        <v>27</v>
      </c>
      <c r="C16" s="255" t="s">
        <v>7</v>
      </c>
      <c r="D16" s="278" t="s">
        <v>28</v>
      </c>
    </row>
    <row r="17" spans="1:6" x14ac:dyDescent="0.35">
      <c r="A17" s="276" t="s">
        <v>29</v>
      </c>
      <c r="B17" s="156" t="s">
        <v>30</v>
      </c>
      <c r="C17" s="255" t="s">
        <v>7</v>
      </c>
      <c r="D17" s="278">
        <v>25</v>
      </c>
    </row>
    <row r="18" spans="1:6" x14ac:dyDescent="0.35">
      <c r="A18" s="276" t="s">
        <v>31</v>
      </c>
      <c r="B18" s="165" t="s">
        <v>32</v>
      </c>
      <c r="C18" s="255" t="s">
        <v>33</v>
      </c>
      <c r="D18" s="278">
        <v>25</v>
      </c>
    </row>
    <row r="19" spans="1:6" x14ac:dyDescent="0.35">
      <c r="A19" s="276" t="s">
        <v>34</v>
      </c>
      <c r="B19" s="165" t="s">
        <v>35</v>
      </c>
      <c r="C19" s="255" t="s">
        <v>33</v>
      </c>
      <c r="D19" s="278">
        <v>1</v>
      </c>
    </row>
    <row r="20" spans="1:6" x14ac:dyDescent="0.35">
      <c r="A20" s="276" t="s">
        <v>36</v>
      </c>
      <c r="B20" s="156" t="s">
        <v>37</v>
      </c>
      <c r="C20" s="255" t="s">
        <v>33</v>
      </c>
      <c r="D20" s="278">
        <v>1</v>
      </c>
    </row>
    <row r="21" spans="1:6" x14ac:dyDescent="0.35">
      <c r="A21" s="276" t="s">
        <v>38</v>
      </c>
      <c r="B21" s="156" t="s">
        <v>39</v>
      </c>
      <c r="C21" s="255" t="s">
        <v>33</v>
      </c>
      <c r="D21" s="278">
        <v>3</v>
      </c>
    </row>
    <row r="22" spans="1:6" x14ac:dyDescent="0.35">
      <c r="A22" s="276" t="s">
        <v>40</v>
      </c>
      <c r="B22" s="156" t="s">
        <v>41</v>
      </c>
      <c r="C22" s="255" t="s">
        <v>7</v>
      </c>
      <c r="D22" s="278"/>
    </row>
    <row r="23" spans="1:6" x14ac:dyDescent="0.35">
      <c r="A23" s="276" t="s">
        <v>42</v>
      </c>
      <c r="B23" s="165" t="s">
        <v>43</v>
      </c>
      <c r="C23" s="255" t="s">
        <v>33</v>
      </c>
      <c r="D23" s="278">
        <v>192</v>
      </c>
    </row>
    <row r="24" spans="1:6" x14ac:dyDescent="0.35">
      <c r="A24" s="276" t="s">
        <v>44</v>
      </c>
      <c r="B24" s="165" t="s">
        <v>45</v>
      </c>
      <c r="C24" s="255" t="s">
        <v>33</v>
      </c>
      <c r="D24" s="278">
        <v>4</v>
      </c>
    </row>
    <row r="25" spans="1:6" x14ac:dyDescent="0.35">
      <c r="A25" s="276" t="s">
        <v>46</v>
      </c>
      <c r="B25" s="156" t="s">
        <v>47</v>
      </c>
      <c r="C25" s="255" t="s">
        <v>48</v>
      </c>
      <c r="D25" s="278">
        <v>16385.509999999998</v>
      </c>
    </row>
    <row r="26" spans="1:6" x14ac:dyDescent="0.35">
      <c r="A26" s="276" t="s">
        <v>49</v>
      </c>
      <c r="B26" s="165" t="s">
        <v>50</v>
      </c>
      <c r="C26" s="255" t="s">
        <v>48</v>
      </c>
      <c r="D26" s="278">
        <v>12128.4</v>
      </c>
      <c r="F26" s="5">
        <f>D26+D27</f>
        <v>12711.9</v>
      </c>
    </row>
    <row r="27" spans="1:6" x14ac:dyDescent="0.35">
      <c r="A27" s="276" t="s">
        <v>51</v>
      </c>
      <c r="B27" s="165" t="s">
        <v>52</v>
      </c>
      <c r="C27" s="255" t="s">
        <v>48</v>
      </c>
      <c r="D27" s="278">
        <v>583.5</v>
      </c>
    </row>
    <row r="28" spans="1:6" ht="31" x14ac:dyDescent="0.35">
      <c r="A28" s="276" t="s">
        <v>53</v>
      </c>
      <c r="B28" s="165" t="s">
        <v>54</v>
      </c>
      <c r="C28" s="255" t="s">
        <v>48</v>
      </c>
      <c r="D28" s="278">
        <v>3673.2</v>
      </c>
    </row>
    <row r="29" spans="1:6" ht="31" x14ac:dyDescent="0.35">
      <c r="A29" s="276" t="s">
        <v>55</v>
      </c>
      <c r="B29" s="156" t="s">
        <v>56</v>
      </c>
      <c r="C29" s="255" t="s">
        <v>7</v>
      </c>
      <c r="D29" s="278" t="s">
        <v>406</v>
      </c>
    </row>
    <row r="30" spans="1:6" ht="31" x14ac:dyDescent="0.35">
      <c r="A30" s="276" t="s">
        <v>58</v>
      </c>
      <c r="B30" s="156" t="s">
        <v>59</v>
      </c>
      <c r="C30" s="255" t="s">
        <v>48</v>
      </c>
      <c r="D30" s="278">
        <v>4413</v>
      </c>
    </row>
    <row r="31" spans="1:6" x14ac:dyDescent="0.35">
      <c r="A31" s="276" t="s">
        <v>60</v>
      </c>
      <c r="B31" s="156" t="s">
        <v>61</v>
      </c>
      <c r="C31" s="255" t="s">
        <v>48</v>
      </c>
      <c r="D31" s="278">
        <v>756</v>
      </c>
    </row>
    <row r="32" spans="1:6" x14ac:dyDescent="0.35">
      <c r="A32" s="276" t="s">
        <v>62</v>
      </c>
      <c r="B32" s="156" t="s">
        <v>63</v>
      </c>
      <c r="C32" s="255" t="s">
        <v>7</v>
      </c>
      <c r="D32" s="278" t="s">
        <v>64</v>
      </c>
    </row>
    <row r="33" spans="1:4" ht="15.5" customHeight="1" x14ac:dyDescent="0.35">
      <c r="A33" s="371" t="s">
        <v>65</v>
      </c>
      <c r="B33" s="372"/>
      <c r="C33" s="372"/>
      <c r="D33" s="373"/>
    </row>
    <row r="34" spans="1:4" x14ac:dyDescent="0.35">
      <c r="A34" s="276" t="s">
        <v>66</v>
      </c>
      <c r="B34" s="156" t="s">
        <v>67</v>
      </c>
      <c r="C34" s="255" t="s">
        <v>7</v>
      </c>
      <c r="D34" s="278" t="s">
        <v>68</v>
      </c>
    </row>
    <row r="35" spans="1:4" x14ac:dyDescent="0.35">
      <c r="A35" s="276" t="s">
        <v>69</v>
      </c>
      <c r="B35" s="156" t="s">
        <v>70</v>
      </c>
      <c r="C35" s="255" t="s">
        <v>7</v>
      </c>
      <c r="D35" s="278" t="s">
        <v>68</v>
      </c>
    </row>
    <row r="36" spans="1:4" x14ac:dyDescent="0.35">
      <c r="A36" s="276" t="s">
        <v>71</v>
      </c>
      <c r="B36" s="156" t="s">
        <v>347</v>
      </c>
      <c r="C36" s="255" t="s">
        <v>7</v>
      </c>
      <c r="D36" s="278">
        <v>62</v>
      </c>
    </row>
    <row r="37" spans="1:4" ht="15.5" hidden="1" customHeight="1" x14ac:dyDescent="0.35">
      <c r="A37" s="281"/>
      <c r="B37" s="168"/>
      <c r="C37" s="168"/>
      <c r="D37" s="106"/>
    </row>
    <row r="38" spans="1:4" ht="33" hidden="1" customHeight="1" x14ac:dyDescent="0.35">
      <c r="A38" s="374" t="s">
        <v>72</v>
      </c>
      <c r="B38" s="375"/>
      <c r="C38" s="375"/>
      <c r="D38" s="376"/>
    </row>
    <row r="39" spans="1:4" ht="15.5" hidden="1" customHeight="1" x14ac:dyDescent="0.35">
      <c r="A39" s="282" t="s">
        <v>0</v>
      </c>
      <c r="B39" s="377" t="s">
        <v>2</v>
      </c>
      <c r="C39" s="377" t="s">
        <v>3</v>
      </c>
      <c r="D39" s="378" t="s">
        <v>4</v>
      </c>
    </row>
    <row r="40" spans="1:4" ht="15.5" hidden="1" customHeight="1" x14ac:dyDescent="0.35">
      <c r="A40" s="178" t="s">
        <v>1</v>
      </c>
      <c r="B40" s="368"/>
      <c r="C40" s="368"/>
      <c r="D40" s="379"/>
    </row>
    <row r="41" spans="1:4" ht="15.5" hidden="1" customHeight="1" x14ac:dyDescent="0.35">
      <c r="A41" s="179" t="s">
        <v>5</v>
      </c>
      <c r="B41" s="216" t="s">
        <v>6</v>
      </c>
      <c r="C41" s="201" t="s">
        <v>7</v>
      </c>
      <c r="D41" s="277">
        <v>45291</v>
      </c>
    </row>
    <row r="42" spans="1:4" ht="15.5" hidden="1" customHeight="1" x14ac:dyDescent="0.35">
      <c r="A42" s="371" t="s">
        <v>73</v>
      </c>
      <c r="B42" s="372"/>
      <c r="C42" s="372"/>
      <c r="D42" s="373"/>
    </row>
    <row r="43" spans="1:4" ht="16" hidden="1" customHeight="1" x14ac:dyDescent="0.35">
      <c r="A43" s="179" t="s">
        <v>9</v>
      </c>
      <c r="B43" s="216" t="s">
        <v>74</v>
      </c>
      <c r="C43" s="201" t="s">
        <v>7</v>
      </c>
      <c r="D43" s="283" t="s">
        <v>75</v>
      </c>
    </row>
    <row r="44" spans="1:4" ht="15.5" hidden="1" customHeight="1" x14ac:dyDescent="0.35">
      <c r="A44" s="371" t="s">
        <v>76</v>
      </c>
      <c r="B44" s="372"/>
      <c r="C44" s="372"/>
      <c r="D44" s="373"/>
    </row>
    <row r="45" spans="1:4" ht="16" hidden="1" customHeight="1" x14ac:dyDescent="0.35">
      <c r="A45" s="179" t="s">
        <v>12</v>
      </c>
      <c r="B45" s="216" t="s">
        <v>77</v>
      </c>
      <c r="C45" s="201" t="s">
        <v>7</v>
      </c>
      <c r="D45" s="283" t="s">
        <v>78</v>
      </c>
    </row>
    <row r="46" spans="1:4" ht="16" hidden="1" customHeight="1" x14ac:dyDescent="0.35">
      <c r="A46" s="179" t="s">
        <v>15</v>
      </c>
      <c r="B46" s="216" t="s">
        <v>79</v>
      </c>
      <c r="C46" s="201" t="s">
        <v>7</v>
      </c>
      <c r="D46" s="283" t="s">
        <v>80</v>
      </c>
    </row>
    <row r="47" spans="1:4" ht="15.5" hidden="1" customHeight="1" x14ac:dyDescent="0.35">
      <c r="A47" s="371" t="s">
        <v>81</v>
      </c>
      <c r="B47" s="372"/>
      <c r="C47" s="372"/>
      <c r="D47" s="373"/>
    </row>
    <row r="48" spans="1:4" ht="16" hidden="1" customHeight="1" x14ac:dyDescent="0.35">
      <c r="A48" s="179" t="s">
        <v>18</v>
      </c>
      <c r="B48" s="216" t="s">
        <v>82</v>
      </c>
      <c r="C48" s="201" t="s">
        <v>7</v>
      </c>
      <c r="D48" s="283" t="s">
        <v>83</v>
      </c>
    </row>
    <row r="49" spans="1:4" ht="15.5" hidden="1" customHeight="1" x14ac:dyDescent="0.35">
      <c r="A49" s="371" t="s">
        <v>84</v>
      </c>
      <c r="B49" s="372"/>
      <c r="C49" s="372"/>
      <c r="D49" s="373"/>
    </row>
    <row r="50" spans="1:4" ht="16" hidden="1" customHeight="1" x14ac:dyDescent="0.35">
      <c r="A50" s="179" t="s">
        <v>21</v>
      </c>
      <c r="B50" s="216" t="s">
        <v>85</v>
      </c>
      <c r="C50" s="201" t="s">
        <v>7</v>
      </c>
      <c r="D50" s="283" t="s">
        <v>86</v>
      </c>
    </row>
    <row r="51" spans="1:4" ht="16" hidden="1" customHeight="1" x14ac:dyDescent="0.35">
      <c r="A51" s="179" t="s">
        <v>23</v>
      </c>
      <c r="B51" s="216" t="s">
        <v>87</v>
      </c>
      <c r="C51" s="201" t="s">
        <v>7</v>
      </c>
      <c r="D51" s="283" t="s">
        <v>88</v>
      </c>
    </row>
    <row r="52" spans="1:4" ht="15.5" hidden="1" customHeight="1" x14ac:dyDescent="0.35">
      <c r="A52" s="371" t="s">
        <v>89</v>
      </c>
      <c r="B52" s="372"/>
      <c r="C52" s="372"/>
      <c r="D52" s="373"/>
    </row>
    <row r="53" spans="1:4" ht="16" hidden="1" customHeight="1" x14ac:dyDescent="0.35">
      <c r="A53" s="179" t="s">
        <v>26</v>
      </c>
      <c r="B53" s="216" t="s">
        <v>90</v>
      </c>
      <c r="C53" s="201" t="s">
        <v>48</v>
      </c>
      <c r="D53" s="283">
        <v>1400</v>
      </c>
    </row>
    <row r="54" spans="1:4" ht="15.5" hidden="1" customHeight="1" x14ac:dyDescent="0.35">
      <c r="A54" s="371" t="s">
        <v>91</v>
      </c>
      <c r="B54" s="372"/>
      <c r="C54" s="372"/>
      <c r="D54" s="373"/>
    </row>
    <row r="55" spans="1:4" ht="16" hidden="1" customHeight="1" x14ac:dyDescent="0.35">
      <c r="A55" s="179" t="s">
        <v>29</v>
      </c>
      <c r="B55" s="216" t="s">
        <v>92</v>
      </c>
      <c r="C55" s="201" t="s">
        <v>7</v>
      </c>
      <c r="D55" s="283"/>
    </row>
    <row r="56" spans="1:4" ht="16" hidden="1" customHeight="1" x14ac:dyDescent="0.35">
      <c r="A56" s="179" t="s">
        <v>31</v>
      </c>
      <c r="B56" s="216" t="s">
        <v>93</v>
      </c>
      <c r="C56" s="201" t="s">
        <v>33</v>
      </c>
      <c r="D56" s="283">
        <v>1</v>
      </c>
    </row>
    <row r="57" spans="1:4" ht="15.5" hidden="1" customHeight="1" x14ac:dyDescent="0.35">
      <c r="A57" s="371" t="s">
        <v>94</v>
      </c>
      <c r="B57" s="372"/>
      <c r="C57" s="372"/>
      <c r="D57" s="373"/>
    </row>
    <row r="58" spans="1:4" ht="16" hidden="1" customHeight="1" x14ac:dyDescent="0.35">
      <c r="A58" s="179" t="s">
        <v>34</v>
      </c>
      <c r="B58" s="216" t="s">
        <v>95</v>
      </c>
      <c r="C58" s="201" t="s">
        <v>7</v>
      </c>
      <c r="D58" s="283">
        <v>1</v>
      </c>
    </row>
    <row r="59" spans="1:4" ht="16" hidden="1" customHeight="1" x14ac:dyDescent="0.35">
      <c r="A59" s="179" t="s">
        <v>36</v>
      </c>
      <c r="B59" s="216" t="s">
        <v>96</v>
      </c>
      <c r="C59" s="201" t="s">
        <v>7</v>
      </c>
      <c r="D59" s="283" t="s">
        <v>97</v>
      </c>
    </row>
    <row r="60" spans="1:4" ht="15.5" hidden="1" customHeight="1" x14ac:dyDescent="0.35">
      <c r="A60" s="179" t="s">
        <v>38</v>
      </c>
      <c r="B60" s="216" t="s">
        <v>98</v>
      </c>
      <c r="C60" s="201" t="s">
        <v>7</v>
      </c>
      <c r="D60" s="182">
        <v>2012</v>
      </c>
    </row>
    <row r="61" spans="1:4" ht="16" hidden="1" customHeight="1" x14ac:dyDescent="0.35">
      <c r="A61" s="179" t="s">
        <v>34</v>
      </c>
      <c r="B61" s="216" t="s">
        <v>95</v>
      </c>
      <c r="C61" s="201" t="s">
        <v>7</v>
      </c>
      <c r="D61" s="283">
        <v>1</v>
      </c>
    </row>
    <row r="62" spans="1:4" ht="16" hidden="1" customHeight="1" x14ac:dyDescent="0.35">
      <c r="A62" s="179" t="s">
        <v>36</v>
      </c>
      <c r="B62" s="216" t="s">
        <v>96</v>
      </c>
      <c r="C62" s="201" t="s">
        <v>7</v>
      </c>
      <c r="D62" s="283" t="s">
        <v>97</v>
      </c>
    </row>
    <row r="63" spans="1:4" ht="15.5" hidden="1" customHeight="1" x14ac:dyDescent="0.35">
      <c r="A63" s="179" t="s">
        <v>38</v>
      </c>
      <c r="B63" s="216" t="s">
        <v>98</v>
      </c>
      <c r="C63" s="201" t="s">
        <v>7</v>
      </c>
      <c r="D63" s="182">
        <v>2012</v>
      </c>
    </row>
    <row r="64" spans="1:4" ht="16" hidden="1" customHeight="1" x14ac:dyDescent="0.35">
      <c r="A64" s="179" t="s">
        <v>34</v>
      </c>
      <c r="B64" s="216" t="s">
        <v>95</v>
      </c>
      <c r="C64" s="201" t="s">
        <v>7</v>
      </c>
      <c r="D64" s="283">
        <v>1</v>
      </c>
    </row>
    <row r="65" spans="1:4" ht="16" hidden="1" customHeight="1" x14ac:dyDescent="0.35">
      <c r="A65" s="179" t="s">
        <v>36</v>
      </c>
      <c r="B65" s="216" t="s">
        <v>96</v>
      </c>
      <c r="C65" s="201" t="s">
        <v>7</v>
      </c>
      <c r="D65" s="283" t="s">
        <v>99</v>
      </c>
    </row>
    <row r="66" spans="1:4" ht="15.5" hidden="1" customHeight="1" x14ac:dyDescent="0.35">
      <c r="A66" s="179" t="s">
        <v>38</v>
      </c>
      <c r="B66" s="216" t="s">
        <v>98</v>
      </c>
      <c r="C66" s="201" t="s">
        <v>7</v>
      </c>
      <c r="D66" s="182">
        <v>2012</v>
      </c>
    </row>
    <row r="67" spans="1:4" ht="15.5" hidden="1" customHeight="1" x14ac:dyDescent="0.35">
      <c r="A67" s="371" t="s">
        <v>100</v>
      </c>
      <c r="B67" s="372"/>
      <c r="C67" s="372"/>
      <c r="D67" s="373"/>
    </row>
    <row r="68" spans="1:4" ht="16" hidden="1" customHeight="1" x14ac:dyDescent="0.35">
      <c r="A68" s="179" t="s">
        <v>40</v>
      </c>
      <c r="B68" s="216" t="s">
        <v>101</v>
      </c>
      <c r="C68" s="201" t="s">
        <v>7</v>
      </c>
      <c r="D68" s="283" t="s">
        <v>102</v>
      </c>
    </row>
    <row r="69" spans="1:4" ht="16" hidden="1" customHeight="1" x14ac:dyDescent="0.35">
      <c r="A69" s="179" t="s">
        <v>42</v>
      </c>
      <c r="B69" s="216" t="s">
        <v>103</v>
      </c>
      <c r="C69" s="201" t="s">
        <v>7</v>
      </c>
      <c r="D69" s="283" t="s">
        <v>104</v>
      </c>
    </row>
    <row r="70" spans="1:4" ht="16" hidden="1" customHeight="1" x14ac:dyDescent="0.35">
      <c r="A70" s="179" t="s">
        <v>44</v>
      </c>
      <c r="B70" s="216" t="s">
        <v>105</v>
      </c>
      <c r="C70" s="201" t="s">
        <v>7</v>
      </c>
      <c r="D70" s="283" t="s">
        <v>106</v>
      </c>
    </row>
    <row r="71" spans="1:4" ht="16" hidden="1" customHeight="1" x14ac:dyDescent="0.35">
      <c r="A71" s="179" t="s">
        <v>46</v>
      </c>
      <c r="B71" s="216" t="s">
        <v>107</v>
      </c>
      <c r="C71" s="201" t="s">
        <v>7</v>
      </c>
      <c r="D71" s="283" t="s">
        <v>108</v>
      </c>
    </row>
    <row r="72" spans="1:4" ht="15.5" hidden="1" customHeight="1" x14ac:dyDescent="0.35">
      <c r="A72" s="179" t="s">
        <v>49</v>
      </c>
      <c r="B72" s="216" t="s">
        <v>109</v>
      </c>
      <c r="C72" s="201" t="s">
        <v>7</v>
      </c>
      <c r="D72" s="182">
        <v>2012</v>
      </c>
    </row>
    <row r="73" spans="1:4" ht="15.5" hidden="1" customHeight="1" x14ac:dyDescent="0.35">
      <c r="A73" s="179" t="s">
        <v>51</v>
      </c>
      <c r="B73" s="216" t="s">
        <v>110</v>
      </c>
      <c r="C73" s="201" t="s">
        <v>7</v>
      </c>
      <c r="D73" s="200">
        <v>44806</v>
      </c>
    </row>
    <row r="74" spans="1:4" ht="15.5" hidden="1" customHeight="1" x14ac:dyDescent="0.35">
      <c r="A74" s="371" t="s">
        <v>100</v>
      </c>
      <c r="B74" s="372"/>
      <c r="C74" s="372"/>
      <c r="D74" s="373"/>
    </row>
    <row r="75" spans="1:4" ht="16" hidden="1" customHeight="1" x14ac:dyDescent="0.35">
      <c r="A75" s="179" t="s">
        <v>53</v>
      </c>
      <c r="B75" s="216" t="s">
        <v>111</v>
      </c>
      <c r="C75" s="201" t="s">
        <v>7</v>
      </c>
      <c r="D75" s="283" t="s">
        <v>112</v>
      </c>
    </row>
    <row r="76" spans="1:4" ht="16" hidden="1" customHeight="1" x14ac:dyDescent="0.35">
      <c r="A76" s="179" t="s">
        <v>55</v>
      </c>
      <c r="B76" s="216" t="s">
        <v>113</v>
      </c>
      <c r="C76" s="201" t="s">
        <v>7</v>
      </c>
      <c r="D76" s="283" t="s">
        <v>114</v>
      </c>
    </row>
    <row r="77" spans="1:4" ht="16" hidden="1" customHeight="1" x14ac:dyDescent="0.35">
      <c r="A77" s="179" t="s">
        <v>58</v>
      </c>
      <c r="B77" s="216" t="s">
        <v>105</v>
      </c>
      <c r="C77" s="201" t="s">
        <v>7</v>
      </c>
      <c r="D77" s="283" t="s">
        <v>115</v>
      </c>
    </row>
    <row r="78" spans="1:4" ht="16" hidden="1" customHeight="1" x14ac:dyDescent="0.35">
      <c r="A78" s="179" t="s">
        <v>60</v>
      </c>
      <c r="B78" s="216" t="s">
        <v>107</v>
      </c>
      <c r="C78" s="201" t="s">
        <v>7</v>
      </c>
      <c r="D78" s="283" t="s">
        <v>116</v>
      </c>
    </row>
    <row r="79" spans="1:4" ht="15.5" hidden="1" customHeight="1" x14ac:dyDescent="0.35">
      <c r="A79" s="179" t="s">
        <v>62</v>
      </c>
      <c r="B79" s="216" t="s">
        <v>109</v>
      </c>
      <c r="C79" s="201" t="s">
        <v>7</v>
      </c>
      <c r="D79" s="182">
        <v>2012</v>
      </c>
    </row>
    <row r="80" spans="1:4" ht="15.5" hidden="1" customHeight="1" x14ac:dyDescent="0.35">
      <c r="A80" s="179" t="s">
        <v>66</v>
      </c>
      <c r="B80" s="216" t="s">
        <v>110</v>
      </c>
      <c r="C80" s="201" t="s">
        <v>7</v>
      </c>
      <c r="D80" s="200">
        <v>45169</v>
      </c>
    </row>
    <row r="81" spans="1:4" ht="15.5" hidden="1" customHeight="1" x14ac:dyDescent="0.35">
      <c r="A81" s="371" t="s">
        <v>100</v>
      </c>
      <c r="B81" s="372"/>
      <c r="C81" s="372"/>
      <c r="D81" s="373"/>
    </row>
    <row r="82" spans="1:4" ht="16" hidden="1" customHeight="1" x14ac:dyDescent="0.35">
      <c r="A82" s="179" t="s">
        <v>69</v>
      </c>
      <c r="B82" s="216" t="s">
        <v>111</v>
      </c>
      <c r="C82" s="201" t="s">
        <v>7</v>
      </c>
      <c r="D82" s="283" t="s">
        <v>117</v>
      </c>
    </row>
    <row r="83" spans="1:4" ht="16" hidden="1" customHeight="1" x14ac:dyDescent="0.35">
      <c r="A83" s="179" t="s">
        <v>71</v>
      </c>
      <c r="B83" s="216" t="s">
        <v>113</v>
      </c>
      <c r="C83" s="201" t="s">
        <v>7</v>
      </c>
      <c r="D83" s="283" t="s">
        <v>114</v>
      </c>
    </row>
    <row r="84" spans="1:4" ht="16" hidden="1" customHeight="1" x14ac:dyDescent="0.35">
      <c r="A84" s="179" t="s">
        <v>118</v>
      </c>
      <c r="B84" s="216" t="s">
        <v>105</v>
      </c>
      <c r="C84" s="201" t="s">
        <v>7</v>
      </c>
      <c r="D84" s="283" t="s">
        <v>119</v>
      </c>
    </row>
    <row r="85" spans="1:4" ht="16" hidden="1" customHeight="1" x14ac:dyDescent="0.35">
      <c r="A85" s="179" t="s">
        <v>120</v>
      </c>
      <c r="B85" s="216" t="s">
        <v>107</v>
      </c>
      <c r="C85" s="201" t="s">
        <v>7</v>
      </c>
      <c r="D85" s="283" t="s">
        <v>505</v>
      </c>
    </row>
    <row r="86" spans="1:4" ht="15.5" hidden="1" customHeight="1" x14ac:dyDescent="0.35">
      <c r="A86" s="179" t="s">
        <v>122</v>
      </c>
      <c r="B86" s="216" t="s">
        <v>109</v>
      </c>
      <c r="C86" s="201" t="s">
        <v>7</v>
      </c>
      <c r="D86" s="182">
        <v>2009</v>
      </c>
    </row>
    <row r="87" spans="1:4" ht="15.5" hidden="1" customHeight="1" x14ac:dyDescent="0.35">
      <c r="A87" s="179" t="s">
        <v>123</v>
      </c>
      <c r="B87" s="216" t="s">
        <v>110</v>
      </c>
      <c r="C87" s="201" t="s">
        <v>7</v>
      </c>
      <c r="D87" s="182" t="s">
        <v>124</v>
      </c>
    </row>
    <row r="88" spans="1:4" ht="15.5" hidden="1" customHeight="1" x14ac:dyDescent="0.35">
      <c r="A88" s="371" t="s">
        <v>125</v>
      </c>
      <c r="B88" s="372"/>
      <c r="C88" s="372"/>
      <c r="D88" s="373"/>
    </row>
    <row r="89" spans="1:4" ht="16" hidden="1" customHeight="1" x14ac:dyDescent="0.35">
      <c r="A89" s="179" t="s">
        <v>123</v>
      </c>
      <c r="B89" s="216" t="s">
        <v>126</v>
      </c>
      <c r="C89" s="201" t="s">
        <v>7</v>
      </c>
      <c r="D89" s="283" t="s">
        <v>127</v>
      </c>
    </row>
    <row r="90" spans="1:4" ht="15.5" hidden="1" customHeight="1" x14ac:dyDescent="0.35">
      <c r="A90" s="371" t="s">
        <v>128</v>
      </c>
      <c r="B90" s="372"/>
      <c r="C90" s="372"/>
      <c r="D90" s="373"/>
    </row>
    <row r="91" spans="1:4" ht="32" hidden="1" customHeight="1" x14ac:dyDescent="0.35">
      <c r="A91" s="179" t="s">
        <v>129</v>
      </c>
      <c r="B91" s="216" t="s">
        <v>130</v>
      </c>
      <c r="C91" s="201" t="s">
        <v>7</v>
      </c>
      <c r="D91" s="283" t="s">
        <v>131</v>
      </c>
    </row>
    <row r="92" spans="1:4" ht="15.5" hidden="1" customHeight="1" x14ac:dyDescent="0.35">
      <c r="A92" s="371" t="s">
        <v>132</v>
      </c>
      <c r="B92" s="372"/>
      <c r="C92" s="372"/>
      <c r="D92" s="373"/>
    </row>
    <row r="93" spans="1:4" ht="16" hidden="1" customHeight="1" x14ac:dyDescent="0.35">
      <c r="A93" s="179" t="s">
        <v>133</v>
      </c>
      <c r="B93" s="216" t="s">
        <v>134</v>
      </c>
      <c r="C93" s="201" t="s">
        <v>7</v>
      </c>
      <c r="D93" s="283" t="s">
        <v>135</v>
      </c>
    </row>
    <row r="94" spans="1:4" ht="15.5" hidden="1" customHeight="1" x14ac:dyDescent="0.35">
      <c r="A94" s="371" t="s">
        <v>136</v>
      </c>
      <c r="B94" s="372"/>
      <c r="C94" s="372"/>
      <c r="D94" s="373"/>
    </row>
    <row r="95" spans="1:4" ht="16" hidden="1" customHeight="1" x14ac:dyDescent="0.35">
      <c r="A95" s="179" t="s">
        <v>137</v>
      </c>
      <c r="B95" s="216" t="s">
        <v>138</v>
      </c>
      <c r="C95" s="201" t="s">
        <v>7</v>
      </c>
      <c r="D95" s="283" t="s">
        <v>139</v>
      </c>
    </row>
    <row r="96" spans="1:4" ht="15.5" hidden="1" customHeight="1" x14ac:dyDescent="0.35">
      <c r="A96" s="371" t="s">
        <v>140</v>
      </c>
      <c r="B96" s="372"/>
      <c r="C96" s="372"/>
      <c r="D96" s="373"/>
    </row>
    <row r="97" spans="1:8" ht="15.5" hidden="1" customHeight="1" x14ac:dyDescent="0.35">
      <c r="A97" s="281"/>
      <c r="B97" s="168"/>
      <c r="C97" s="168"/>
      <c r="D97" s="106"/>
    </row>
    <row r="98" spans="1:8" ht="55.5" customHeight="1" thickBot="1" x14ac:dyDescent="0.4">
      <c r="A98" s="383" t="s">
        <v>549</v>
      </c>
      <c r="B98" s="384"/>
      <c r="C98" s="384"/>
      <c r="D98" s="385"/>
      <c r="E98" s="284">
        <f>D101+D107+D113++D120+D127+D192+D204</f>
        <v>25.549999999999997</v>
      </c>
      <c r="F98" s="5">
        <v>25.55</v>
      </c>
      <c r="G98" s="284">
        <f>E98-F98</f>
        <v>0</v>
      </c>
    </row>
    <row r="99" spans="1:8" x14ac:dyDescent="0.35">
      <c r="A99" s="177" t="s">
        <v>0</v>
      </c>
      <c r="B99" s="367" t="s">
        <v>2</v>
      </c>
      <c r="C99" s="367" t="s">
        <v>3</v>
      </c>
      <c r="D99" s="369" t="s">
        <v>4</v>
      </c>
    </row>
    <row r="100" spans="1:8" x14ac:dyDescent="0.35">
      <c r="A100" s="178" t="s">
        <v>1</v>
      </c>
      <c r="B100" s="368"/>
      <c r="C100" s="368"/>
      <c r="D100" s="370"/>
    </row>
    <row r="101" spans="1:8" ht="65" x14ac:dyDescent="0.35">
      <c r="A101" s="179">
        <v>1</v>
      </c>
      <c r="B101" s="138" t="s">
        <v>415</v>
      </c>
      <c r="C101" s="201" t="s">
        <v>7</v>
      </c>
      <c r="D101" s="106">
        <v>0.53</v>
      </c>
      <c r="F101" s="5">
        <v>12711.9</v>
      </c>
      <c r="G101" s="5">
        <f>F101*D101</f>
        <v>6737.3069999999998</v>
      </c>
      <c r="H101" s="5">
        <f>G101*12</f>
        <v>80847.683999999994</v>
      </c>
    </row>
    <row r="102" spans="1:8" ht="16" x14ac:dyDescent="0.35">
      <c r="A102" s="179">
        <v>2</v>
      </c>
      <c r="B102" s="216" t="s">
        <v>143</v>
      </c>
      <c r="C102" s="201" t="s">
        <v>144</v>
      </c>
      <c r="D102" s="180">
        <f>H101</f>
        <v>80847.683999999994</v>
      </c>
    </row>
    <row r="103" spans="1:8" ht="26" x14ac:dyDescent="0.35">
      <c r="A103" s="179">
        <v>3</v>
      </c>
      <c r="B103" s="216" t="s">
        <v>346</v>
      </c>
      <c r="C103" s="201" t="s">
        <v>7</v>
      </c>
      <c r="D103" s="182" t="s">
        <v>348</v>
      </c>
    </row>
    <row r="104" spans="1:8" ht="16" thickBot="1" x14ac:dyDescent="0.4">
      <c r="A104" s="183">
        <v>4</v>
      </c>
      <c r="B104" s="184" t="s">
        <v>150</v>
      </c>
      <c r="C104" s="185" t="s">
        <v>7</v>
      </c>
      <c r="D104" s="186" t="s">
        <v>147</v>
      </c>
    </row>
    <row r="105" spans="1:8" x14ac:dyDescent="0.35">
      <c r="A105" s="177" t="s">
        <v>0</v>
      </c>
      <c r="B105" s="367" t="s">
        <v>2</v>
      </c>
      <c r="C105" s="367" t="s">
        <v>3</v>
      </c>
      <c r="D105" s="369" t="s">
        <v>4</v>
      </c>
    </row>
    <row r="106" spans="1:8" x14ac:dyDescent="0.35">
      <c r="A106" s="178" t="s">
        <v>1</v>
      </c>
      <c r="B106" s="368"/>
      <c r="C106" s="368"/>
      <c r="D106" s="370"/>
    </row>
    <row r="107" spans="1:8" ht="52" x14ac:dyDescent="0.35">
      <c r="A107" s="179">
        <v>1</v>
      </c>
      <c r="B107" s="138" t="s">
        <v>350</v>
      </c>
      <c r="C107" s="201" t="s">
        <v>7</v>
      </c>
      <c r="D107" s="182">
        <f>6.25-0.05</f>
        <v>6.2</v>
      </c>
      <c r="F107" s="5">
        <v>12711.9</v>
      </c>
      <c r="G107" s="5">
        <f>F107*D107</f>
        <v>78813.78</v>
      </c>
      <c r="H107" s="5">
        <f>G107*12</f>
        <v>945765.36</v>
      </c>
    </row>
    <row r="108" spans="1:8" ht="16" x14ac:dyDescent="0.35">
      <c r="A108" s="179">
        <v>2</v>
      </c>
      <c r="B108" s="216" t="s">
        <v>143</v>
      </c>
      <c r="C108" s="201" t="s">
        <v>144</v>
      </c>
      <c r="D108" s="180">
        <f>H107</f>
        <v>945765.36</v>
      </c>
    </row>
    <row r="109" spans="1:8" ht="52" x14ac:dyDescent="0.35">
      <c r="A109" s="179">
        <v>3</v>
      </c>
      <c r="B109" s="216" t="s">
        <v>346</v>
      </c>
      <c r="C109" s="201" t="s">
        <v>7</v>
      </c>
      <c r="D109" s="182" t="s">
        <v>416</v>
      </c>
    </row>
    <row r="110" spans="1:8" ht="16" thickBot="1" x14ac:dyDescent="0.4">
      <c r="A110" s="183">
        <v>4</v>
      </c>
      <c r="B110" s="184" t="s">
        <v>150</v>
      </c>
      <c r="C110" s="185" t="s">
        <v>7</v>
      </c>
      <c r="D110" s="186" t="s">
        <v>153</v>
      </c>
    </row>
    <row r="111" spans="1:8" x14ac:dyDescent="0.35">
      <c r="A111" s="177" t="s">
        <v>0</v>
      </c>
      <c r="B111" s="367" t="s">
        <v>2</v>
      </c>
      <c r="C111" s="367" t="s">
        <v>3</v>
      </c>
      <c r="D111" s="369" t="s">
        <v>4</v>
      </c>
    </row>
    <row r="112" spans="1:8" x14ac:dyDescent="0.35">
      <c r="A112" s="178" t="s">
        <v>1</v>
      </c>
      <c r="B112" s="368"/>
      <c r="C112" s="368"/>
      <c r="D112" s="370"/>
    </row>
    <row r="113" spans="1:8" ht="77.5" customHeight="1" x14ac:dyDescent="0.35">
      <c r="A113" s="179">
        <v>1</v>
      </c>
      <c r="B113" s="138" t="s">
        <v>515</v>
      </c>
      <c r="C113" s="201" t="s">
        <v>419</v>
      </c>
      <c r="D113" s="106">
        <v>0.05</v>
      </c>
      <c r="F113" s="5">
        <v>12711.9</v>
      </c>
      <c r="G113" s="5">
        <f>F113*D113</f>
        <v>635.59500000000003</v>
      </c>
      <c r="H113" s="5">
        <f>G113*12</f>
        <v>7627.14</v>
      </c>
    </row>
    <row r="114" spans="1:8" x14ac:dyDescent="0.35">
      <c r="A114" s="179">
        <v>2</v>
      </c>
      <c r="B114" s="216" t="s">
        <v>143</v>
      </c>
      <c r="C114" s="201" t="s">
        <v>144</v>
      </c>
      <c r="D114" s="104">
        <f>'[1]МКД К.Беляева 40 Г'!$E$26</f>
        <v>7627.14</v>
      </c>
    </row>
    <row r="115" spans="1:8" x14ac:dyDescent="0.35">
      <c r="A115" s="179">
        <v>3</v>
      </c>
      <c r="B115" s="216" t="s">
        <v>346</v>
      </c>
      <c r="C115" s="201" t="s">
        <v>7</v>
      </c>
      <c r="D115" s="182" t="s">
        <v>516</v>
      </c>
    </row>
    <row r="116" spans="1:8" ht="16" thickBot="1" x14ac:dyDescent="0.4">
      <c r="A116" s="183">
        <v>4</v>
      </c>
      <c r="B116" s="184" t="s">
        <v>150</v>
      </c>
      <c r="C116" s="185" t="s">
        <v>7</v>
      </c>
      <c r="D116" s="186" t="s">
        <v>367</v>
      </c>
    </row>
    <row r="117" spans="1:8" x14ac:dyDescent="0.35">
      <c r="A117" s="177" t="s">
        <v>0</v>
      </c>
      <c r="B117" s="367" t="s">
        <v>2</v>
      </c>
      <c r="C117" s="367" t="s">
        <v>3</v>
      </c>
      <c r="D117" s="369" t="s">
        <v>4</v>
      </c>
    </row>
    <row r="118" spans="1:8" x14ac:dyDescent="0.35">
      <c r="A118" s="178" t="s">
        <v>1</v>
      </c>
      <c r="B118" s="368"/>
      <c r="C118" s="368"/>
      <c r="D118" s="370"/>
    </row>
    <row r="119" spans="1:8" ht="39" x14ac:dyDescent="0.35">
      <c r="A119" s="179" t="s">
        <v>9</v>
      </c>
      <c r="B119" s="138" t="s">
        <v>403</v>
      </c>
      <c r="C119" s="201" t="s">
        <v>7</v>
      </c>
      <c r="D119" s="106"/>
    </row>
    <row r="120" spans="1:8" x14ac:dyDescent="0.35">
      <c r="A120" s="179" t="s">
        <v>15</v>
      </c>
      <c r="B120" s="216" t="s">
        <v>141</v>
      </c>
      <c r="C120" s="201" t="s">
        <v>142</v>
      </c>
      <c r="D120" s="182">
        <v>6.06</v>
      </c>
      <c r="F120" s="5">
        <v>12711.9</v>
      </c>
      <c r="G120" s="5">
        <f>F120*D120</f>
        <v>77034.113999999987</v>
      </c>
      <c r="H120" s="5">
        <f>G120*12</f>
        <v>924409.36799999978</v>
      </c>
    </row>
    <row r="121" spans="1:8" ht="16" x14ac:dyDescent="0.35">
      <c r="A121" s="179" t="s">
        <v>18</v>
      </c>
      <c r="B121" s="216" t="s">
        <v>143</v>
      </c>
      <c r="C121" s="201" t="s">
        <v>144</v>
      </c>
      <c r="D121" s="180">
        <f>H120</f>
        <v>924409.36799999978</v>
      </c>
    </row>
    <row r="122" spans="1:8" ht="52" x14ac:dyDescent="0.35">
      <c r="A122" s="179" t="s">
        <v>23</v>
      </c>
      <c r="B122" s="216" t="s">
        <v>346</v>
      </c>
      <c r="C122" s="201" t="s">
        <v>7</v>
      </c>
      <c r="D122" s="182" t="s">
        <v>539</v>
      </c>
    </row>
    <row r="123" spans="1:8" ht="16" thickBot="1" x14ac:dyDescent="0.4">
      <c r="A123" s="183" t="s">
        <v>26</v>
      </c>
      <c r="B123" s="184" t="s">
        <v>150</v>
      </c>
      <c r="C123" s="185" t="s">
        <v>7</v>
      </c>
      <c r="D123" s="186" t="s">
        <v>153</v>
      </c>
    </row>
    <row r="124" spans="1:8" ht="16" hidden="1" customHeight="1" thickBot="1" x14ac:dyDescent="0.4">
      <c r="A124" s="285"/>
      <c r="B124" s="188"/>
      <c r="C124" s="188"/>
      <c r="D124" s="286"/>
    </row>
    <row r="125" spans="1:8" x14ac:dyDescent="0.35">
      <c r="A125" s="177" t="s">
        <v>0</v>
      </c>
      <c r="B125" s="367" t="s">
        <v>2</v>
      </c>
      <c r="C125" s="367" t="s">
        <v>3</v>
      </c>
      <c r="D125" s="369" t="s">
        <v>4</v>
      </c>
    </row>
    <row r="126" spans="1:8" x14ac:dyDescent="0.35">
      <c r="A126" s="178" t="s">
        <v>1</v>
      </c>
      <c r="B126" s="368"/>
      <c r="C126" s="368"/>
      <c r="D126" s="370"/>
    </row>
    <row r="127" spans="1:8" ht="65" x14ac:dyDescent="0.35">
      <c r="A127" s="179" t="s">
        <v>5</v>
      </c>
      <c r="B127" s="138" t="s">
        <v>349</v>
      </c>
      <c r="C127" s="201" t="s">
        <v>7</v>
      </c>
      <c r="D127" s="106">
        <v>2.67</v>
      </c>
      <c r="F127" s="5">
        <v>12711.9</v>
      </c>
      <c r="G127" s="5">
        <f>F127*D127</f>
        <v>33940.773000000001</v>
      </c>
      <c r="H127" s="5">
        <f>G127*12</f>
        <v>407289.27600000001</v>
      </c>
    </row>
    <row r="128" spans="1:8" ht="16" x14ac:dyDescent="0.35">
      <c r="A128" s="179" t="s">
        <v>9</v>
      </c>
      <c r="B128" s="216" t="s">
        <v>143</v>
      </c>
      <c r="C128" s="201" t="s">
        <v>144</v>
      </c>
      <c r="D128" s="180">
        <f>H127</f>
        <v>407289.27600000001</v>
      </c>
    </row>
    <row r="129" spans="1:4" ht="26" x14ac:dyDescent="0.35">
      <c r="A129" s="179" t="s">
        <v>12</v>
      </c>
      <c r="B129" s="216" t="s">
        <v>346</v>
      </c>
      <c r="C129" s="201" t="s">
        <v>7</v>
      </c>
      <c r="D129" s="182" t="s">
        <v>550</v>
      </c>
    </row>
    <row r="130" spans="1:4" ht="16" thickBot="1" x14ac:dyDescent="0.4">
      <c r="A130" s="183" t="s">
        <v>15</v>
      </c>
      <c r="B130" s="184" t="s">
        <v>150</v>
      </c>
      <c r="C130" s="185" t="s">
        <v>7</v>
      </c>
      <c r="D130" s="186" t="s">
        <v>147</v>
      </c>
    </row>
    <row r="131" spans="1:4" ht="16" hidden="1" customHeight="1" thickBot="1" x14ac:dyDescent="0.4">
      <c r="A131" s="287"/>
      <c r="B131" s="190"/>
      <c r="C131" s="190"/>
      <c r="D131" s="288"/>
    </row>
    <row r="132" spans="1:4" ht="16" hidden="1" customHeight="1" thickBot="1" x14ac:dyDescent="0.4">
      <c r="A132" s="281"/>
      <c r="B132" s="168"/>
      <c r="C132" s="168"/>
      <c r="D132" s="106"/>
    </row>
    <row r="133" spans="1:4" ht="16" hidden="1" customHeight="1" thickBot="1" x14ac:dyDescent="0.4">
      <c r="A133" s="282" t="s">
        <v>0</v>
      </c>
      <c r="B133" s="377" t="s">
        <v>2</v>
      </c>
      <c r="C133" s="377" t="s">
        <v>3</v>
      </c>
      <c r="D133" s="386" t="s">
        <v>4</v>
      </c>
    </row>
    <row r="134" spans="1:4" ht="16" hidden="1" customHeight="1" thickBot="1" x14ac:dyDescent="0.4">
      <c r="A134" s="178" t="s">
        <v>1</v>
      </c>
      <c r="B134" s="368"/>
      <c r="C134" s="368"/>
      <c r="D134" s="370"/>
    </row>
    <row r="135" spans="1:4" ht="16" hidden="1" customHeight="1" thickBot="1" x14ac:dyDescent="0.4">
      <c r="A135" s="179" t="s">
        <v>9</v>
      </c>
      <c r="B135" s="138" t="s">
        <v>154</v>
      </c>
      <c r="C135" s="201" t="s">
        <v>7</v>
      </c>
      <c r="D135" s="106"/>
    </row>
    <row r="136" spans="1:4" ht="16" hidden="1" customHeight="1" thickBot="1" x14ac:dyDescent="0.4">
      <c r="A136" s="179" t="s">
        <v>15</v>
      </c>
      <c r="B136" s="216" t="s">
        <v>141</v>
      </c>
      <c r="C136" s="201" t="s">
        <v>142</v>
      </c>
      <c r="D136" s="182">
        <v>2.67</v>
      </c>
    </row>
    <row r="137" spans="1:4" ht="16.5" hidden="1" customHeight="1" thickBot="1" x14ac:dyDescent="0.4">
      <c r="A137" s="179" t="s">
        <v>18</v>
      </c>
      <c r="B137" s="216" t="s">
        <v>143</v>
      </c>
      <c r="C137" s="201" t="s">
        <v>144</v>
      </c>
      <c r="D137" s="180">
        <v>430576.58880000003</v>
      </c>
    </row>
    <row r="138" spans="1:4" ht="16" hidden="1" customHeight="1" thickBot="1" x14ac:dyDescent="0.4">
      <c r="A138" s="179" t="s">
        <v>23</v>
      </c>
      <c r="B138" s="216" t="s">
        <v>346</v>
      </c>
      <c r="C138" s="201" t="s">
        <v>7</v>
      </c>
      <c r="D138" s="182"/>
    </row>
    <row r="139" spans="1:4" ht="16" hidden="1" customHeight="1" thickBot="1" x14ac:dyDescent="0.4">
      <c r="A139" s="179" t="s">
        <v>26</v>
      </c>
      <c r="B139" s="216" t="s">
        <v>150</v>
      </c>
      <c r="C139" s="201" t="s">
        <v>7</v>
      </c>
      <c r="D139" s="182" t="s">
        <v>153</v>
      </c>
    </row>
    <row r="140" spans="1:4" ht="16" hidden="1" customHeight="1" thickBot="1" x14ac:dyDescent="0.4">
      <c r="A140" s="281"/>
      <c r="B140" s="168"/>
      <c r="C140" s="168"/>
      <c r="D140" s="106"/>
    </row>
    <row r="141" spans="1:4" ht="16" hidden="1" customHeight="1" thickBot="1" x14ac:dyDescent="0.4">
      <c r="A141" s="282" t="s">
        <v>0</v>
      </c>
      <c r="B141" s="377" t="s">
        <v>2</v>
      </c>
      <c r="C141" s="377" t="s">
        <v>3</v>
      </c>
      <c r="D141" s="386" t="s">
        <v>4</v>
      </c>
    </row>
    <row r="142" spans="1:4" ht="16" hidden="1" customHeight="1" thickBot="1" x14ac:dyDescent="0.4">
      <c r="A142" s="178" t="s">
        <v>1</v>
      </c>
      <c r="B142" s="368"/>
      <c r="C142" s="368"/>
      <c r="D142" s="370"/>
    </row>
    <row r="143" spans="1:4" ht="16.5" hidden="1" customHeight="1" thickBot="1" x14ac:dyDescent="0.4">
      <c r="A143" s="179" t="s">
        <v>5</v>
      </c>
      <c r="B143" s="216" t="s">
        <v>6</v>
      </c>
      <c r="C143" s="201" t="s">
        <v>7</v>
      </c>
      <c r="D143" s="197">
        <v>43851</v>
      </c>
    </row>
    <row r="144" spans="1:4" ht="26.5" hidden="1" customHeight="1" thickBot="1" x14ac:dyDescent="0.4">
      <c r="A144" s="179" t="s">
        <v>9</v>
      </c>
      <c r="B144" s="138" t="s">
        <v>155</v>
      </c>
      <c r="C144" s="201" t="s">
        <v>7</v>
      </c>
      <c r="D144" s="106"/>
    </row>
    <row r="145" spans="1:4" ht="16" hidden="1" customHeight="1" thickBot="1" x14ac:dyDescent="0.4">
      <c r="A145" s="179" t="s">
        <v>15</v>
      </c>
      <c r="B145" s="216" t="s">
        <v>141</v>
      </c>
      <c r="C145" s="201" t="s">
        <v>142</v>
      </c>
      <c r="D145" s="182">
        <v>2.67</v>
      </c>
    </row>
    <row r="146" spans="1:4" ht="16.5" hidden="1" customHeight="1" thickBot="1" x14ac:dyDescent="0.4">
      <c r="A146" s="179" t="s">
        <v>18</v>
      </c>
      <c r="B146" s="216" t="s">
        <v>143</v>
      </c>
      <c r="C146" s="201" t="s">
        <v>144</v>
      </c>
      <c r="D146" s="180">
        <v>430576.58880000003</v>
      </c>
    </row>
    <row r="147" spans="1:4" ht="16" hidden="1" customHeight="1" thickBot="1" x14ac:dyDescent="0.4">
      <c r="A147" s="179" t="s">
        <v>23</v>
      </c>
      <c r="B147" s="216" t="s">
        <v>346</v>
      </c>
      <c r="C147" s="201" t="s">
        <v>7</v>
      </c>
      <c r="D147" s="182"/>
    </row>
    <row r="148" spans="1:4" ht="16" hidden="1" customHeight="1" thickBot="1" x14ac:dyDescent="0.4">
      <c r="A148" s="179" t="s">
        <v>26</v>
      </c>
      <c r="B148" s="216" t="s">
        <v>150</v>
      </c>
      <c r="C148" s="201" t="s">
        <v>7</v>
      </c>
      <c r="D148" s="182" t="s">
        <v>153</v>
      </c>
    </row>
    <row r="149" spans="1:4" ht="16" hidden="1" customHeight="1" thickBot="1" x14ac:dyDescent="0.4">
      <c r="A149" s="281"/>
      <c r="B149" s="168"/>
      <c r="C149" s="168"/>
      <c r="D149" s="106"/>
    </row>
    <row r="150" spans="1:4" ht="16" hidden="1" customHeight="1" thickBot="1" x14ac:dyDescent="0.4">
      <c r="A150" s="282" t="s">
        <v>0</v>
      </c>
      <c r="B150" s="377" t="s">
        <v>2</v>
      </c>
      <c r="C150" s="377" t="s">
        <v>3</v>
      </c>
      <c r="D150" s="386" t="s">
        <v>4</v>
      </c>
    </row>
    <row r="151" spans="1:4" ht="16" hidden="1" customHeight="1" thickBot="1" x14ac:dyDescent="0.4">
      <c r="A151" s="178" t="s">
        <v>1</v>
      </c>
      <c r="B151" s="368"/>
      <c r="C151" s="368"/>
      <c r="D151" s="370"/>
    </row>
    <row r="152" spans="1:4" ht="16.5" hidden="1" customHeight="1" thickBot="1" x14ac:dyDescent="0.4">
      <c r="A152" s="179" t="s">
        <v>5</v>
      </c>
      <c r="B152" s="216" t="s">
        <v>6</v>
      </c>
      <c r="C152" s="201" t="s">
        <v>7</v>
      </c>
      <c r="D152" s="197">
        <v>43851</v>
      </c>
    </row>
    <row r="153" spans="1:4" ht="16" hidden="1" customHeight="1" thickBot="1" x14ac:dyDescent="0.4">
      <c r="A153" s="179" t="s">
        <v>9</v>
      </c>
      <c r="B153" s="138" t="s">
        <v>156</v>
      </c>
      <c r="C153" s="201" t="s">
        <v>7</v>
      </c>
      <c r="D153" s="106"/>
    </row>
    <row r="154" spans="1:4" ht="16" hidden="1" customHeight="1" thickBot="1" x14ac:dyDescent="0.4">
      <c r="A154" s="179" t="s">
        <v>15</v>
      </c>
      <c r="B154" s="216" t="s">
        <v>141</v>
      </c>
      <c r="C154" s="201" t="s">
        <v>142</v>
      </c>
      <c r="D154" s="182">
        <v>2.67</v>
      </c>
    </row>
    <row r="155" spans="1:4" ht="16.5" hidden="1" customHeight="1" thickBot="1" x14ac:dyDescent="0.4">
      <c r="A155" s="179" t="s">
        <v>18</v>
      </c>
      <c r="B155" s="216" t="s">
        <v>143</v>
      </c>
      <c r="C155" s="201" t="s">
        <v>144</v>
      </c>
      <c r="D155" s="180">
        <v>430576.58880000003</v>
      </c>
    </row>
    <row r="156" spans="1:4" ht="16" hidden="1" customHeight="1" thickBot="1" x14ac:dyDescent="0.4">
      <c r="A156" s="179" t="s">
        <v>23</v>
      </c>
      <c r="B156" s="216" t="s">
        <v>346</v>
      </c>
      <c r="C156" s="201" t="s">
        <v>7</v>
      </c>
      <c r="D156" s="182"/>
    </row>
    <row r="157" spans="1:4" ht="16" hidden="1" customHeight="1" thickBot="1" x14ac:dyDescent="0.4">
      <c r="A157" s="179" t="s">
        <v>26</v>
      </c>
      <c r="B157" s="216" t="s">
        <v>150</v>
      </c>
      <c r="C157" s="201" t="s">
        <v>7</v>
      </c>
      <c r="D157" s="182" t="s">
        <v>158</v>
      </c>
    </row>
    <row r="158" spans="1:4" ht="16" hidden="1" customHeight="1" thickBot="1" x14ac:dyDescent="0.4">
      <c r="A158" s="281"/>
      <c r="B158" s="168"/>
      <c r="C158" s="168"/>
      <c r="D158" s="106"/>
    </row>
    <row r="159" spans="1:4" ht="16" hidden="1" customHeight="1" thickBot="1" x14ac:dyDescent="0.4">
      <c r="A159" s="282" t="s">
        <v>0</v>
      </c>
      <c r="B159" s="377" t="s">
        <v>2</v>
      </c>
      <c r="C159" s="377" t="s">
        <v>3</v>
      </c>
      <c r="D159" s="386" t="s">
        <v>4</v>
      </c>
    </row>
    <row r="160" spans="1:4" ht="16" hidden="1" customHeight="1" thickBot="1" x14ac:dyDescent="0.4">
      <c r="A160" s="178" t="s">
        <v>1</v>
      </c>
      <c r="B160" s="368"/>
      <c r="C160" s="368"/>
      <c r="D160" s="370"/>
    </row>
    <row r="161" spans="1:4" ht="16.5" hidden="1" customHeight="1" thickBot="1" x14ac:dyDescent="0.4">
      <c r="A161" s="179" t="s">
        <v>5</v>
      </c>
      <c r="B161" s="216" t="s">
        <v>6</v>
      </c>
      <c r="C161" s="201" t="s">
        <v>7</v>
      </c>
      <c r="D161" s="197">
        <v>43851</v>
      </c>
    </row>
    <row r="162" spans="1:4" ht="16" hidden="1" customHeight="1" thickBot="1" x14ac:dyDescent="0.4">
      <c r="A162" s="179" t="s">
        <v>9</v>
      </c>
      <c r="B162" s="138" t="s">
        <v>159</v>
      </c>
      <c r="C162" s="201" t="s">
        <v>7</v>
      </c>
      <c r="D162" s="106"/>
    </row>
    <row r="163" spans="1:4" ht="16" hidden="1" customHeight="1" thickBot="1" x14ac:dyDescent="0.4">
      <c r="A163" s="179" t="s">
        <v>15</v>
      </c>
      <c r="B163" s="216" t="s">
        <v>141</v>
      </c>
      <c r="C163" s="201" t="s">
        <v>142</v>
      </c>
      <c r="D163" s="182">
        <v>2.67</v>
      </c>
    </row>
    <row r="164" spans="1:4" ht="16.5" hidden="1" customHeight="1" thickBot="1" x14ac:dyDescent="0.4">
      <c r="A164" s="179" t="s">
        <v>18</v>
      </c>
      <c r="B164" s="216" t="s">
        <v>143</v>
      </c>
      <c r="C164" s="201" t="s">
        <v>144</v>
      </c>
      <c r="D164" s="180">
        <v>430576.58880000003</v>
      </c>
    </row>
    <row r="165" spans="1:4" ht="16" hidden="1" customHeight="1" thickBot="1" x14ac:dyDescent="0.4">
      <c r="A165" s="179" t="s">
        <v>23</v>
      </c>
      <c r="B165" s="216" t="s">
        <v>346</v>
      </c>
      <c r="C165" s="201" t="s">
        <v>7</v>
      </c>
      <c r="D165" s="182"/>
    </row>
    <row r="166" spans="1:4" ht="16" hidden="1" customHeight="1" thickBot="1" x14ac:dyDescent="0.4">
      <c r="A166" s="179" t="s">
        <v>26</v>
      </c>
      <c r="B166" s="216" t="s">
        <v>150</v>
      </c>
      <c r="C166" s="201" t="s">
        <v>7</v>
      </c>
      <c r="D166" s="182" t="s">
        <v>153</v>
      </c>
    </row>
    <row r="167" spans="1:4" ht="16" hidden="1" customHeight="1" thickBot="1" x14ac:dyDescent="0.4">
      <c r="A167" s="289"/>
      <c r="B167" s="195"/>
      <c r="C167" s="195"/>
      <c r="D167" s="290"/>
    </row>
    <row r="168" spans="1:4" x14ac:dyDescent="0.35">
      <c r="A168" s="177" t="s">
        <v>0</v>
      </c>
      <c r="B168" s="367" t="s">
        <v>2</v>
      </c>
      <c r="C168" s="367" t="s">
        <v>3</v>
      </c>
      <c r="D168" s="369" t="s">
        <v>4</v>
      </c>
    </row>
    <row r="169" spans="1:4" x14ac:dyDescent="0.35">
      <c r="A169" s="178" t="s">
        <v>1</v>
      </c>
      <c r="B169" s="368"/>
      <c r="C169" s="368"/>
      <c r="D169" s="370"/>
    </row>
    <row r="170" spans="1:4" ht="16" hidden="1" customHeight="1" x14ac:dyDescent="0.35">
      <c r="A170" s="179" t="s">
        <v>5</v>
      </c>
      <c r="B170" s="216" t="s">
        <v>6</v>
      </c>
      <c r="C170" s="201" t="s">
        <v>7</v>
      </c>
      <c r="D170" s="197">
        <v>43851</v>
      </c>
    </row>
    <row r="171" spans="1:4" ht="26" x14ac:dyDescent="0.35">
      <c r="A171" s="179">
        <v>1</v>
      </c>
      <c r="B171" s="216" t="s">
        <v>151</v>
      </c>
      <c r="C171" s="201" t="s">
        <v>7</v>
      </c>
      <c r="D171" s="182" t="s">
        <v>160</v>
      </c>
    </row>
    <row r="172" spans="1:4" x14ac:dyDescent="0.35">
      <c r="A172" s="179">
        <v>2</v>
      </c>
      <c r="B172" s="216" t="s">
        <v>157</v>
      </c>
      <c r="C172" s="201" t="s">
        <v>7</v>
      </c>
      <c r="D172" s="182" t="s">
        <v>161</v>
      </c>
    </row>
    <row r="173" spans="1:4" x14ac:dyDescent="0.35">
      <c r="A173" s="179">
        <v>3</v>
      </c>
      <c r="B173" s="216" t="s">
        <v>353</v>
      </c>
      <c r="C173" s="198"/>
      <c r="D173" s="182"/>
    </row>
    <row r="174" spans="1:4" ht="16" x14ac:dyDescent="0.35">
      <c r="A174" s="179" t="s">
        <v>222</v>
      </c>
      <c r="B174" s="216" t="s">
        <v>163</v>
      </c>
      <c r="C174" s="201" t="s">
        <v>142</v>
      </c>
      <c r="D174" s="180">
        <v>0.97</v>
      </c>
    </row>
    <row r="175" spans="1:4" ht="16" x14ac:dyDescent="0.35">
      <c r="A175" s="179" t="s">
        <v>223</v>
      </c>
      <c r="B175" s="216" t="s">
        <v>165</v>
      </c>
      <c r="C175" s="201" t="s">
        <v>142</v>
      </c>
      <c r="D175" s="180">
        <v>0.219</v>
      </c>
    </row>
    <row r="176" spans="1:4" ht="16" x14ac:dyDescent="0.35">
      <c r="A176" s="179" t="s">
        <v>225</v>
      </c>
      <c r="B176" s="216" t="s">
        <v>167</v>
      </c>
      <c r="C176" s="201" t="s">
        <v>142</v>
      </c>
      <c r="D176" s="180">
        <v>5.4219999999999997</v>
      </c>
    </row>
    <row r="177" spans="1:18" ht="16" x14ac:dyDescent="0.35">
      <c r="A177" s="179" t="s">
        <v>226</v>
      </c>
      <c r="B177" s="216" t="s">
        <v>169</v>
      </c>
      <c r="C177" s="201" t="s">
        <v>142</v>
      </c>
      <c r="D177" s="180">
        <v>0.25700000000000001</v>
      </c>
    </row>
    <row r="178" spans="1:18" x14ac:dyDescent="0.35">
      <c r="A178" s="179">
        <v>4</v>
      </c>
      <c r="B178" s="216" t="s">
        <v>148</v>
      </c>
      <c r="C178" s="201"/>
      <c r="D178" s="182"/>
    </row>
    <row r="179" spans="1:18" ht="16" x14ac:dyDescent="0.35">
      <c r="A179" s="179" t="s">
        <v>162</v>
      </c>
      <c r="B179" s="216" t="s">
        <v>163</v>
      </c>
      <c r="C179" s="201" t="s">
        <v>142</v>
      </c>
      <c r="D179" s="134">
        <f>[12]Лист_1!$L$206+[12]Лист_1!$M$206</f>
        <v>108765.91</v>
      </c>
    </row>
    <row r="180" spans="1:18" ht="16" x14ac:dyDescent="0.35">
      <c r="A180" s="179" t="s">
        <v>164</v>
      </c>
      <c r="B180" s="216" t="s">
        <v>165</v>
      </c>
      <c r="C180" s="201" t="s">
        <v>142</v>
      </c>
      <c r="D180" s="134">
        <f>[12]Лист_1!$X$206</f>
        <v>31558.39</v>
      </c>
    </row>
    <row r="181" spans="1:18" ht="16" x14ac:dyDescent="0.35">
      <c r="A181" s="179" t="s">
        <v>166</v>
      </c>
      <c r="B181" s="216" t="s">
        <v>167</v>
      </c>
      <c r="C181" s="201" t="s">
        <v>142</v>
      </c>
      <c r="D181" s="134">
        <f>[12]Лист_1!$Y$206</f>
        <v>797447.92</v>
      </c>
    </row>
    <row r="182" spans="1:18" ht="16" x14ac:dyDescent="0.35">
      <c r="A182" s="179" t="s">
        <v>168</v>
      </c>
      <c r="B182" s="216" t="s">
        <v>169</v>
      </c>
      <c r="C182" s="201" t="s">
        <v>142</v>
      </c>
      <c r="D182" s="134">
        <f>[12]Лист_1!$G$206</f>
        <v>40215.660000000003</v>
      </c>
    </row>
    <row r="183" spans="1:18" ht="27" customHeight="1" x14ac:dyDescent="0.35">
      <c r="A183" s="179">
        <v>5</v>
      </c>
      <c r="B183" s="216" t="s">
        <v>604</v>
      </c>
      <c r="C183" s="201"/>
      <c r="D183" s="134">
        <f>'[5]проверка 24 год'!$AS$38*-1</f>
        <v>274225.2</v>
      </c>
    </row>
    <row r="184" spans="1:18" ht="16" x14ac:dyDescent="0.35">
      <c r="A184" s="179" t="s">
        <v>170</v>
      </c>
      <c r="B184" s="216" t="s">
        <v>417</v>
      </c>
      <c r="C184" s="201"/>
      <c r="D184" s="134">
        <f>'[5]проверка 24 год'!$AS$37*-1</f>
        <v>-301647.72000000003</v>
      </c>
      <c r="E184" s="181"/>
      <c r="O184" s="199">
        <f>D181-D185</f>
        <v>295719.78000000014</v>
      </c>
      <c r="Q184" s="5">
        <f>O184/'[5]проверка 24 год'!$AU$42</f>
        <v>22.005546783029562</v>
      </c>
      <c r="R184" s="5">
        <f>Q184/12</f>
        <v>1.8337955652524636</v>
      </c>
    </row>
    <row r="185" spans="1:18" ht="24" customHeight="1" x14ac:dyDescent="0.35">
      <c r="A185" s="179" t="s">
        <v>171</v>
      </c>
      <c r="B185" s="216" t="s">
        <v>605</v>
      </c>
      <c r="C185" s="201"/>
      <c r="D185" s="134">
        <f>'[5]проверка 24 год'!$AS$40*-1</f>
        <v>501728.1399999999</v>
      </c>
      <c r="E185" s="181"/>
      <c r="N185" s="5" t="s">
        <v>593</v>
      </c>
    </row>
    <row r="186" spans="1:18" x14ac:dyDescent="0.35">
      <c r="A186" s="179" t="s">
        <v>21</v>
      </c>
      <c r="B186" s="216" t="s">
        <v>145</v>
      </c>
      <c r="C186" s="201" t="s">
        <v>7</v>
      </c>
      <c r="D186" s="200" t="s">
        <v>526</v>
      </c>
    </row>
    <row r="187" spans="1:18" ht="51.5" customHeight="1" thickBot="1" x14ac:dyDescent="0.4">
      <c r="A187" s="183" t="s">
        <v>23</v>
      </c>
      <c r="B187" s="184" t="s">
        <v>146</v>
      </c>
      <c r="C187" s="185" t="s">
        <v>7</v>
      </c>
      <c r="D187" s="186" t="s">
        <v>352</v>
      </c>
    </row>
    <row r="188" spans="1:18" ht="16" hidden="1" customHeight="1" thickBot="1" x14ac:dyDescent="0.4">
      <c r="A188" s="287"/>
      <c r="B188" s="190"/>
      <c r="C188" s="190"/>
      <c r="D188" s="288"/>
    </row>
    <row r="189" spans="1:18" ht="16" hidden="1" customHeight="1" thickBot="1" x14ac:dyDescent="0.4">
      <c r="A189" s="289"/>
      <c r="B189" s="195"/>
      <c r="C189" s="195"/>
      <c r="D189" s="290"/>
    </row>
    <row r="190" spans="1:18" x14ac:dyDescent="0.35">
      <c r="A190" s="177" t="s">
        <v>0</v>
      </c>
      <c r="B190" s="367" t="s">
        <v>2</v>
      </c>
      <c r="C190" s="367" t="s">
        <v>3</v>
      </c>
      <c r="D190" s="369" t="s">
        <v>4</v>
      </c>
    </row>
    <row r="191" spans="1:18" x14ac:dyDescent="0.35">
      <c r="A191" s="178" t="s">
        <v>1</v>
      </c>
      <c r="B191" s="368"/>
      <c r="C191" s="368"/>
      <c r="D191" s="370"/>
    </row>
    <row r="192" spans="1:18" ht="41" customHeight="1" x14ac:dyDescent="0.35">
      <c r="A192" s="179">
        <v>1</v>
      </c>
      <c r="B192" s="138" t="s">
        <v>354</v>
      </c>
      <c r="C192" s="201" t="s">
        <v>7</v>
      </c>
      <c r="D192" s="106">
        <v>5.57</v>
      </c>
      <c r="F192" s="5">
        <v>12711.9</v>
      </c>
      <c r="G192" s="5">
        <f>F192*D192</f>
        <v>70805.282999999996</v>
      </c>
      <c r="H192" s="5">
        <f>G192*12</f>
        <v>849663.39599999995</v>
      </c>
    </row>
    <row r="193" spans="1:8" ht="16" x14ac:dyDescent="0.35">
      <c r="A193" s="179">
        <v>2</v>
      </c>
      <c r="B193" s="216" t="s">
        <v>143</v>
      </c>
      <c r="C193" s="201" t="s">
        <v>144</v>
      </c>
      <c r="D193" s="196">
        <f>H192</f>
        <v>849663.39599999995</v>
      </c>
    </row>
    <row r="194" spans="1:8" ht="39" x14ac:dyDescent="0.35">
      <c r="A194" s="179">
        <v>3</v>
      </c>
      <c r="B194" s="216" t="s">
        <v>346</v>
      </c>
      <c r="C194" s="201" t="s">
        <v>7</v>
      </c>
      <c r="D194" s="182" t="s">
        <v>541</v>
      </c>
    </row>
    <row r="195" spans="1:8" ht="16" thickBot="1" x14ac:dyDescent="0.4">
      <c r="A195" s="183">
        <v>4</v>
      </c>
      <c r="B195" s="184" t="s">
        <v>150</v>
      </c>
      <c r="C195" s="185" t="s">
        <v>7</v>
      </c>
      <c r="D195" s="186" t="s">
        <v>158</v>
      </c>
    </row>
    <row r="196" spans="1:8" x14ac:dyDescent="0.35">
      <c r="A196" s="177" t="s">
        <v>0</v>
      </c>
      <c r="B196" s="367" t="s">
        <v>2</v>
      </c>
      <c r="C196" s="367" t="s">
        <v>3</v>
      </c>
      <c r="D196" s="369" t="s">
        <v>4</v>
      </c>
    </row>
    <row r="197" spans="1:8" x14ac:dyDescent="0.35">
      <c r="A197" s="178" t="s">
        <v>1</v>
      </c>
      <c r="B197" s="368"/>
      <c r="C197" s="368"/>
      <c r="D197" s="370"/>
    </row>
    <row r="198" spans="1:8" ht="19.5" customHeight="1" x14ac:dyDescent="0.35">
      <c r="A198" s="179">
        <v>1</v>
      </c>
      <c r="B198" s="138" t="s">
        <v>363</v>
      </c>
      <c r="C198" s="201" t="s">
        <v>7</v>
      </c>
      <c r="D198" s="106">
        <v>12.26</v>
      </c>
      <c r="F198" s="5">
        <v>12711.9</v>
      </c>
      <c r="G198" s="5">
        <f>F198*D198</f>
        <v>155847.894</v>
      </c>
      <c r="H198" s="5">
        <f>G198*12</f>
        <v>1870174.7280000001</v>
      </c>
    </row>
    <row r="199" spans="1:8" ht="16" x14ac:dyDescent="0.35">
      <c r="A199" s="179">
        <v>2</v>
      </c>
      <c r="B199" s="216" t="s">
        <v>143</v>
      </c>
      <c r="C199" s="201" t="s">
        <v>144</v>
      </c>
      <c r="D199" s="196">
        <f>H198</f>
        <v>1870174.7280000001</v>
      </c>
      <c r="H199" s="199">
        <f>[12]Лист_1!$N$206</f>
        <v>1887029.97</v>
      </c>
    </row>
    <row r="200" spans="1:8" ht="26" x14ac:dyDescent="0.35">
      <c r="A200" s="179">
        <v>3</v>
      </c>
      <c r="B200" s="216" t="s">
        <v>346</v>
      </c>
      <c r="C200" s="201" t="s">
        <v>7</v>
      </c>
      <c r="D200" s="182" t="s">
        <v>517</v>
      </c>
      <c r="H200" s="199">
        <f>H199-H198</f>
        <v>16855.241999999853</v>
      </c>
    </row>
    <row r="201" spans="1:8" ht="16" thickBot="1" x14ac:dyDescent="0.4">
      <c r="A201" s="183">
        <v>4</v>
      </c>
      <c r="B201" s="184" t="s">
        <v>150</v>
      </c>
      <c r="C201" s="185" t="s">
        <v>7</v>
      </c>
      <c r="D201" s="186" t="s">
        <v>158</v>
      </c>
    </row>
    <row r="202" spans="1:8" x14ac:dyDescent="0.35">
      <c r="A202" s="177" t="s">
        <v>0</v>
      </c>
      <c r="B202" s="367" t="s">
        <v>2</v>
      </c>
      <c r="C202" s="367" t="s">
        <v>3</v>
      </c>
      <c r="D202" s="369" t="s">
        <v>4</v>
      </c>
    </row>
    <row r="203" spans="1:8" x14ac:dyDescent="0.35">
      <c r="A203" s="178" t="s">
        <v>1</v>
      </c>
      <c r="B203" s="368"/>
      <c r="C203" s="368"/>
      <c r="D203" s="370"/>
    </row>
    <row r="204" spans="1:8" ht="38" customHeight="1" x14ac:dyDescent="0.35">
      <c r="A204" s="179">
        <v>1</v>
      </c>
      <c r="B204" s="138" t="s">
        <v>504</v>
      </c>
      <c r="C204" s="201" t="s">
        <v>365</v>
      </c>
      <c r="D204" s="106">
        <v>4.47</v>
      </c>
      <c r="F204" s="5">
        <v>12711.9</v>
      </c>
      <c r="G204" s="5">
        <f>F204*D204</f>
        <v>56822.192999999992</v>
      </c>
      <c r="H204" s="5">
        <f>G204*12</f>
        <v>681866.31599999988</v>
      </c>
    </row>
    <row r="205" spans="1:8" x14ac:dyDescent="0.35">
      <c r="A205" s="179">
        <v>2</v>
      </c>
      <c r="B205" s="216" t="s">
        <v>143</v>
      </c>
      <c r="C205" s="201" t="s">
        <v>144</v>
      </c>
      <c r="D205" s="105">
        <f>H204</f>
        <v>681866.31599999988</v>
      </c>
    </row>
    <row r="206" spans="1:8" x14ac:dyDescent="0.35">
      <c r="A206" s="179">
        <v>3</v>
      </c>
      <c r="B206" s="216" t="s">
        <v>346</v>
      </c>
      <c r="C206" s="201" t="s">
        <v>7</v>
      </c>
      <c r="D206" s="182" t="s">
        <v>508</v>
      </c>
    </row>
    <row r="207" spans="1:8" ht="16" thickBot="1" x14ac:dyDescent="0.4">
      <c r="A207" s="183">
        <v>4</v>
      </c>
      <c r="B207" s="184" t="s">
        <v>150</v>
      </c>
      <c r="C207" s="185" t="s">
        <v>7</v>
      </c>
      <c r="D207" s="186" t="s">
        <v>367</v>
      </c>
    </row>
    <row r="208" spans="1:8" x14ac:dyDescent="0.35">
      <c r="A208" s="177" t="s">
        <v>0</v>
      </c>
      <c r="B208" s="367" t="s">
        <v>2</v>
      </c>
      <c r="C208" s="367" t="s">
        <v>3</v>
      </c>
      <c r="D208" s="369" t="s">
        <v>4</v>
      </c>
    </row>
    <row r="209" spans="1:4" x14ac:dyDescent="0.35">
      <c r="A209" s="178" t="s">
        <v>1</v>
      </c>
      <c r="B209" s="368"/>
      <c r="C209" s="368"/>
      <c r="D209" s="370"/>
    </row>
    <row r="210" spans="1:4" ht="38" customHeight="1" x14ac:dyDescent="0.35">
      <c r="A210" s="179">
        <v>1</v>
      </c>
      <c r="B210" s="138" t="str">
        <f>[2]Лист_1!$N$7</f>
        <v>Доп.усл.по оформл.платеж.док-в на опл. взнос. на кап.ремонт</v>
      </c>
      <c r="C210" s="201" t="s">
        <v>418</v>
      </c>
      <c r="D210" s="106">
        <v>6</v>
      </c>
    </row>
    <row r="211" spans="1:4" ht="16" x14ac:dyDescent="0.35">
      <c r="A211" s="179">
        <v>2</v>
      </c>
      <c r="B211" s="216" t="s">
        <v>143</v>
      </c>
      <c r="C211" s="201" t="s">
        <v>144</v>
      </c>
      <c r="D211" s="196">
        <f>[12]Лист_1!$O$206</f>
        <v>14358.56</v>
      </c>
    </row>
    <row r="212" spans="1:4" x14ac:dyDescent="0.35">
      <c r="A212" s="179">
        <v>3</v>
      </c>
      <c r="B212" s="216" t="s">
        <v>346</v>
      </c>
      <c r="C212" s="201" t="s">
        <v>7</v>
      </c>
      <c r="D212" s="182" t="s">
        <v>364</v>
      </c>
    </row>
    <row r="213" spans="1:4" ht="16" thickBot="1" x14ac:dyDescent="0.4">
      <c r="A213" s="183">
        <v>4</v>
      </c>
      <c r="B213" s="184" t="s">
        <v>150</v>
      </c>
      <c r="C213" s="185" t="s">
        <v>7</v>
      </c>
      <c r="D213" s="186" t="s">
        <v>158</v>
      </c>
    </row>
    <row r="214" spans="1:4" x14ac:dyDescent="0.35">
      <c r="A214" s="177" t="s">
        <v>0</v>
      </c>
      <c r="B214" s="367" t="s">
        <v>2</v>
      </c>
      <c r="C214" s="367" t="s">
        <v>3</v>
      </c>
      <c r="D214" s="369" t="s">
        <v>4</v>
      </c>
    </row>
    <row r="215" spans="1:4" x14ac:dyDescent="0.35">
      <c r="A215" s="178" t="s">
        <v>1</v>
      </c>
      <c r="B215" s="368"/>
      <c r="C215" s="368"/>
      <c r="D215" s="370"/>
    </row>
    <row r="216" spans="1:4" ht="38" customHeight="1" x14ac:dyDescent="0.35">
      <c r="A216" s="179">
        <v>1</v>
      </c>
      <c r="B216" s="138" t="str">
        <f>[2]Лист_1!$U$7</f>
        <v>Сод. тер. транспорта</v>
      </c>
      <c r="C216" s="201" t="s">
        <v>419</v>
      </c>
      <c r="D216" s="106">
        <v>900</v>
      </c>
    </row>
    <row r="217" spans="1:4" ht="16" x14ac:dyDescent="0.35">
      <c r="A217" s="179">
        <v>2</v>
      </c>
      <c r="B217" s="216" t="s">
        <v>143</v>
      </c>
      <c r="C217" s="201" t="s">
        <v>144</v>
      </c>
      <c r="D217" s="196">
        <f>[12]Лист_1!$U$206</f>
        <v>701622.19</v>
      </c>
    </row>
    <row r="218" spans="1:4" ht="26" x14ac:dyDescent="0.35">
      <c r="A218" s="179">
        <v>3</v>
      </c>
      <c r="B218" s="216" t="s">
        <v>346</v>
      </c>
      <c r="C218" s="201" t="s">
        <v>7</v>
      </c>
      <c r="D218" s="182" t="s">
        <v>552</v>
      </c>
    </row>
    <row r="219" spans="1:4" ht="16" thickBot="1" x14ac:dyDescent="0.4">
      <c r="A219" s="183">
        <v>4</v>
      </c>
      <c r="B219" s="184" t="s">
        <v>150</v>
      </c>
      <c r="C219" s="185" t="s">
        <v>7</v>
      </c>
      <c r="D219" s="186" t="s">
        <v>367</v>
      </c>
    </row>
    <row r="220" spans="1:4" ht="15.5" hidden="1" customHeight="1" x14ac:dyDescent="0.35">
      <c r="A220" s="291"/>
      <c r="B220" s="59"/>
      <c r="C220" s="59"/>
      <c r="D220" s="292"/>
    </row>
    <row r="221" spans="1:4" x14ac:dyDescent="0.35">
      <c r="A221" s="179" t="s">
        <v>0</v>
      </c>
      <c r="B221" s="377" t="s">
        <v>2</v>
      </c>
      <c r="C221" s="377" t="s">
        <v>3</v>
      </c>
      <c r="D221" s="386" t="s">
        <v>4</v>
      </c>
    </row>
    <row r="222" spans="1:4" x14ac:dyDescent="0.35">
      <c r="A222" s="178" t="s">
        <v>1</v>
      </c>
      <c r="B222" s="368"/>
      <c r="C222" s="368"/>
      <c r="D222" s="370"/>
    </row>
    <row r="223" spans="1:4" ht="39" x14ac:dyDescent="0.35">
      <c r="A223" s="179">
        <v>1</v>
      </c>
      <c r="B223" s="216" t="s">
        <v>206</v>
      </c>
      <c r="C223" s="201" t="s">
        <v>7</v>
      </c>
      <c r="D223" s="182" t="s">
        <v>209</v>
      </c>
    </row>
    <row r="224" spans="1:4" x14ac:dyDescent="0.35">
      <c r="A224" s="179">
        <v>2</v>
      </c>
      <c r="B224" s="216" t="s">
        <v>107</v>
      </c>
      <c r="C224" s="201" t="s">
        <v>7</v>
      </c>
      <c r="D224" s="182" t="s">
        <v>152</v>
      </c>
    </row>
    <row r="225" spans="1:5" ht="37.5" x14ac:dyDescent="0.35">
      <c r="A225" s="179">
        <v>3</v>
      </c>
      <c r="B225" s="216" t="s">
        <v>176</v>
      </c>
      <c r="C225" s="201" t="s">
        <v>361</v>
      </c>
      <c r="D225" s="138" t="s">
        <v>535</v>
      </c>
    </row>
    <row r="226" spans="1:5" ht="39" x14ac:dyDescent="0.35">
      <c r="A226" s="179">
        <v>4</v>
      </c>
      <c r="B226" s="216" t="s">
        <v>177</v>
      </c>
      <c r="C226" s="201" t="s">
        <v>7</v>
      </c>
      <c r="D226" s="182" t="s">
        <v>362</v>
      </c>
    </row>
    <row r="227" spans="1:5" ht="26" x14ac:dyDescent="0.35">
      <c r="A227" s="179">
        <v>5</v>
      </c>
      <c r="B227" s="216" t="s">
        <v>179</v>
      </c>
      <c r="C227" s="201" t="s">
        <v>7</v>
      </c>
      <c r="D227" s="293" t="s">
        <v>544</v>
      </c>
    </row>
    <row r="228" spans="1:5" x14ac:dyDescent="0.35">
      <c r="A228" s="179">
        <v>6</v>
      </c>
      <c r="B228" s="216" t="s">
        <v>180</v>
      </c>
      <c r="C228" s="214" t="s">
        <v>7</v>
      </c>
      <c r="D228" s="138" t="s">
        <v>526</v>
      </c>
    </row>
    <row r="229" spans="1:5" x14ac:dyDescent="0.35">
      <c r="A229" s="179">
        <v>7</v>
      </c>
      <c r="B229" s="216" t="s">
        <v>184</v>
      </c>
      <c r="C229" s="206" t="s">
        <v>149</v>
      </c>
      <c r="D229" s="294">
        <f>[12]Лист_1!$I$206</f>
        <v>501672.82</v>
      </c>
    </row>
    <row r="230" spans="1:5" x14ac:dyDescent="0.35">
      <c r="A230" s="179">
        <v>8</v>
      </c>
      <c r="B230" s="216" t="s">
        <v>185</v>
      </c>
      <c r="C230" s="206" t="s">
        <v>149</v>
      </c>
      <c r="D230" s="294">
        <f>[12]Лист_1!$AG$206+[12]Лист_1!$AH$206</f>
        <v>510700.01</v>
      </c>
    </row>
    <row r="231" spans="1:5" x14ac:dyDescent="0.35">
      <c r="A231" s="179">
        <v>9</v>
      </c>
      <c r="B231" s="216" t="s">
        <v>192</v>
      </c>
      <c r="C231" s="206" t="s">
        <v>149</v>
      </c>
      <c r="D231" s="294">
        <f>D229-D230</f>
        <v>-9027.1900000000023</v>
      </c>
    </row>
    <row r="232" spans="1:5" x14ac:dyDescent="0.35">
      <c r="A232" s="179">
        <v>10</v>
      </c>
      <c r="B232" s="216" t="s">
        <v>187</v>
      </c>
      <c r="C232" s="206" t="s">
        <v>149</v>
      </c>
      <c r="D232" s="295">
        <f>D229</f>
        <v>501672.82</v>
      </c>
    </row>
    <row r="233" spans="1:5" ht="16" thickBot="1" x14ac:dyDescent="0.4">
      <c r="A233" s="183">
        <v>11</v>
      </c>
      <c r="B233" s="184" t="s">
        <v>188</v>
      </c>
      <c r="C233" s="296" t="s">
        <v>149</v>
      </c>
      <c r="D233" s="297">
        <f>D232</f>
        <v>501672.82</v>
      </c>
    </row>
    <row r="234" spans="1:5" x14ac:dyDescent="0.35">
      <c r="A234" s="201" t="s">
        <v>0</v>
      </c>
      <c r="B234" s="333" t="s">
        <v>2</v>
      </c>
      <c r="C234" s="333" t="s">
        <v>3</v>
      </c>
      <c r="D234" s="324" t="s">
        <v>4</v>
      </c>
      <c r="E234" s="267"/>
    </row>
    <row r="235" spans="1:5" x14ac:dyDescent="0.35">
      <c r="A235" s="146" t="s">
        <v>1</v>
      </c>
      <c r="B235" s="333"/>
      <c r="C235" s="333"/>
      <c r="D235" s="324"/>
      <c r="E235" s="267"/>
    </row>
    <row r="236" spans="1:5" x14ac:dyDescent="0.35">
      <c r="A236" s="201">
        <v>1</v>
      </c>
      <c r="B236" s="216" t="s">
        <v>206</v>
      </c>
      <c r="C236" s="201" t="s">
        <v>7</v>
      </c>
      <c r="D236" s="138" t="s">
        <v>207</v>
      </c>
      <c r="E236" s="139"/>
    </row>
    <row r="237" spans="1:5" x14ac:dyDescent="0.35">
      <c r="A237" s="201">
        <v>2</v>
      </c>
      <c r="B237" s="216" t="s">
        <v>107</v>
      </c>
      <c r="C237" s="201" t="s">
        <v>7</v>
      </c>
      <c r="D237" s="138" t="s">
        <v>108</v>
      </c>
      <c r="E237" s="139"/>
    </row>
    <row r="238" spans="1:5" x14ac:dyDescent="0.35">
      <c r="A238" s="201">
        <v>3</v>
      </c>
      <c r="B238" s="216" t="s">
        <v>176</v>
      </c>
      <c r="C238" s="201" t="s">
        <v>142</v>
      </c>
      <c r="D238" s="138" t="s">
        <v>533</v>
      </c>
      <c r="E238" s="139"/>
    </row>
    <row r="239" spans="1:5" x14ac:dyDescent="0.35">
      <c r="A239" s="201">
        <v>4</v>
      </c>
      <c r="B239" s="216" t="s">
        <v>177</v>
      </c>
      <c r="C239" s="201" t="s">
        <v>7</v>
      </c>
      <c r="D239" s="138" t="s">
        <v>534</v>
      </c>
      <c r="E239" s="139"/>
    </row>
    <row r="240" spans="1:5" ht="26" x14ac:dyDescent="0.35">
      <c r="A240" s="201">
        <v>5</v>
      </c>
      <c r="B240" s="216" t="s">
        <v>179</v>
      </c>
      <c r="C240" s="201" t="s">
        <v>7</v>
      </c>
      <c r="D240" s="219" t="s">
        <v>546</v>
      </c>
      <c r="E240" s="220"/>
    </row>
    <row r="241" spans="1:5" x14ac:dyDescent="0.35">
      <c r="A241" s="201">
        <v>6</v>
      </c>
      <c r="B241" s="216" t="s">
        <v>180</v>
      </c>
      <c r="C241" s="214" t="s">
        <v>7</v>
      </c>
      <c r="D241" s="174" t="s">
        <v>526</v>
      </c>
      <c r="E241" s="139"/>
    </row>
    <row r="242" spans="1:5" x14ac:dyDescent="0.35">
      <c r="A242" s="201">
        <v>7</v>
      </c>
      <c r="B242" s="216" t="s">
        <v>184</v>
      </c>
      <c r="C242" s="206" t="s">
        <v>142</v>
      </c>
      <c r="D242" s="256">
        <f>[12]Лист_1!$P$206</f>
        <v>2586888.08</v>
      </c>
      <c r="E242" s="211"/>
    </row>
    <row r="243" spans="1:5" x14ac:dyDescent="0.35">
      <c r="A243" s="201">
        <v>8</v>
      </c>
      <c r="B243" s="216" t="s">
        <v>185</v>
      </c>
      <c r="C243" s="206" t="s">
        <v>142</v>
      </c>
      <c r="D243" s="256">
        <f>[12]Лист_1!$AN$206</f>
        <v>2672834.59</v>
      </c>
      <c r="E243" s="208"/>
    </row>
    <row r="244" spans="1:5" x14ac:dyDescent="0.35">
      <c r="A244" s="201">
        <v>9</v>
      </c>
      <c r="B244" s="216" t="s">
        <v>192</v>
      </c>
      <c r="C244" s="206" t="s">
        <v>142</v>
      </c>
      <c r="D244" s="256">
        <f>D242-D243</f>
        <v>-85946.509999999776</v>
      </c>
      <c r="E244" s="208"/>
    </row>
    <row r="245" spans="1:5" x14ac:dyDescent="0.35">
      <c r="A245" s="201">
        <v>10</v>
      </c>
      <c r="B245" s="216" t="s">
        <v>187</v>
      </c>
      <c r="C245" s="206" t="s">
        <v>142</v>
      </c>
      <c r="D245" s="221">
        <f>D242</f>
        <v>2586888.08</v>
      </c>
      <c r="E245" s="222"/>
    </row>
    <row r="246" spans="1:5" x14ac:dyDescent="0.35">
      <c r="A246" s="201">
        <v>11</v>
      </c>
      <c r="B246" s="216" t="s">
        <v>188</v>
      </c>
      <c r="C246" s="206" t="s">
        <v>142</v>
      </c>
      <c r="D246" s="221">
        <f>D245</f>
        <v>2586888.08</v>
      </c>
      <c r="E246" s="222"/>
    </row>
    <row r="247" spans="1:5" x14ac:dyDescent="0.35">
      <c r="A247" s="201" t="s">
        <v>0</v>
      </c>
      <c r="B247" s="333" t="s">
        <v>2</v>
      </c>
      <c r="C247" s="333" t="s">
        <v>3</v>
      </c>
      <c r="D247" s="324" t="s">
        <v>4</v>
      </c>
      <c r="E247" s="267"/>
    </row>
    <row r="248" spans="1:5" x14ac:dyDescent="0.35">
      <c r="A248" s="146" t="s">
        <v>1</v>
      </c>
      <c r="B248" s="333"/>
      <c r="C248" s="333"/>
      <c r="D248" s="324"/>
      <c r="E248" s="267"/>
    </row>
    <row r="249" spans="1:5" ht="26" x14ac:dyDescent="0.35">
      <c r="A249" s="201">
        <v>1</v>
      </c>
      <c r="B249" s="216" t="s">
        <v>206</v>
      </c>
      <c r="C249" s="201" t="s">
        <v>7</v>
      </c>
      <c r="D249" s="138" t="s">
        <v>547</v>
      </c>
      <c r="E249" s="139"/>
    </row>
    <row r="250" spans="1:5" x14ac:dyDescent="0.35">
      <c r="A250" s="201">
        <v>2</v>
      </c>
      <c r="B250" s="216" t="s">
        <v>107</v>
      </c>
      <c r="C250" s="201" t="s">
        <v>7</v>
      </c>
      <c r="D250" s="138" t="s">
        <v>108</v>
      </c>
      <c r="E250" s="139"/>
    </row>
    <row r="251" spans="1:5" x14ac:dyDescent="0.35">
      <c r="A251" s="201">
        <v>3</v>
      </c>
      <c r="B251" s="216" t="s">
        <v>176</v>
      </c>
      <c r="C251" s="201" t="s">
        <v>142</v>
      </c>
      <c r="D251" s="138" t="s">
        <v>533</v>
      </c>
      <c r="E251" s="139"/>
    </row>
    <row r="252" spans="1:5" x14ac:dyDescent="0.35">
      <c r="A252" s="201">
        <v>4</v>
      </c>
      <c r="B252" s="216" t="s">
        <v>177</v>
      </c>
      <c r="C252" s="201" t="s">
        <v>7</v>
      </c>
      <c r="D252" s="138" t="s">
        <v>534</v>
      </c>
      <c r="E252" s="139"/>
    </row>
    <row r="253" spans="1:5" ht="39" x14ac:dyDescent="0.35">
      <c r="A253" s="201">
        <v>5</v>
      </c>
      <c r="B253" s="216" t="s">
        <v>179</v>
      </c>
      <c r="C253" s="201" t="s">
        <v>7</v>
      </c>
      <c r="D253" s="219" t="s">
        <v>208</v>
      </c>
      <c r="E253" s="220"/>
    </row>
    <row r="254" spans="1:5" x14ac:dyDescent="0.35">
      <c r="A254" s="201">
        <v>6</v>
      </c>
      <c r="B254" s="216" t="s">
        <v>180</v>
      </c>
      <c r="C254" s="214" t="s">
        <v>7</v>
      </c>
      <c r="D254" s="174" t="s">
        <v>526</v>
      </c>
      <c r="E254" s="139"/>
    </row>
    <row r="255" spans="1:5" x14ac:dyDescent="0.35">
      <c r="A255" s="201">
        <v>7</v>
      </c>
      <c r="B255" s="216" t="s">
        <v>184</v>
      </c>
      <c r="C255" s="206" t="s">
        <v>142</v>
      </c>
      <c r="D255" s="256">
        <f>[12]Лист_1!$R$206</f>
        <v>893255.73</v>
      </c>
      <c r="E255" s="211"/>
    </row>
    <row r="256" spans="1:5" x14ac:dyDescent="0.35">
      <c r="A256" s="201">
        <v>8</v>
      </c>
      <c r="B256" s="216" t="s">
        <v>185</v>
      </c>
      <c r="C256" s="206" t="s">
        <v>142</v>
      </c>
      <c r="D256" s="256">
        <f>[12]Лист_1!$AP$206</f>
        <v>883437.56</v>
      </c>
      <c r="E256" s="208"/>
    </row>
    <row r="257" spans="1:5" x14ac:dyDescent="0.35">
      <c r="A257" s="201">
        <v>9</v>
      </c>
      <c r="B257" s="216" t="s">
        <v>192</v>
      </c>
      <c r="C257" s="206" t="s">
        <v>142</v>
      </c>
      <c r="D257" s="256">
        <f>D255-D256</f>
        <v>9818.1699999999255</v>
      </c>
      <c r="E257" s="208"/>
    </row>
    <row r="258" spans="1:5" x14ac:dyDescent="0.35">
      <c r="A258" s="201">
        <v>10</v>
      </c>
      <c r="B258" s="216" t="s">
        <v>187</v>
      </c>
      <c r="C258" s="206" t="s">
        <v>142</v>
      </c>
      <c r="D258" s="221">
        <f>D255</f>
        <v>893255.73</v>
      </c>
      <c r="E258" s="222"/>
    </row>
    <row r="259" spans="1:5" x14ac:dyDescent="0.35">
      <c r="A259" s="201">
        <v>11</v>
      </c>
      <c r="B259" s="216" t="s">
        <v>188</v>
      </c>
      <c r="C259" s="206" t="s">
        <v>142</v>
      </c>
      <c r="D259" s="221">
        <f>D258</f>
        <v>893255.73</v>
      </c>
      <c r="E259" s="222"/>
    </row>
    <row r="261" spans="1:5" x14ac:dyDescent="0.35">
      <c r="A261" s="345" t="s">
        <v>210</v>
      </c>
      <c r="B261" s="345"/>
      <c r="C261" s="345"/>
      <c r="D261" s="345"/>
    </row>
    <row r="262" spans="1:5" ht="16" thickBot="1" x14ac:dyDescent="0.4"/>
    <row r="263" spans="1:5" x14ac:dyDescent="0.35">
      <c r="A263" s="225" t="s">
        <v>0</v>
      </c>
      <c r="B263" s="336" t="s">
        <v>2</v>
      </c>
      <c r="C263" s="336" t="s">
        <v>3</v>
      </c>
      <c r="D263" s="336" t="s">
        <v>4</v>
      </c>
    </row>
    <row r="264" spans="1:5" ht="16" thickBot="1" x14ac:dyDescent="0.4">
      <c r="A264" s="227" t="s">
        <v>1</v>
      </c>
      <c r="B264" s="337"/>
      <c r="C264" s="337"/>
      <c r="D264" s="337"/>
    </row>
    <row r="265" spans="1:5" ht="16" thickBot="1" x14ac:dyDescent="0.4">
      <c r="A265" s="228">
        <v>1</v>
      </c>
      <c r="B265" s="229" t="s">
        <v>211</v>
      </c>
      <c r="C265" s="228" t="s">
        <v>7</v>
      </c>
      <c r="D265" s="230" t="str">
        <f>D283</f>
        <v>Холл первого этажа</v>
      </c>
    </row>
    <row r="266" spans="1:5" ht="16" thickBot="1" x14ac:dyDescent="0.4">
      <c r="A266" s="228" t="s">
        <v>370</v>
      </c>
      <c r="B266" s="229" t="s">
        <v>214</v>
      </c>
      <c r="C266" s="228" t="s">
        <v>7</v>
      </c>
      <c r="D266" s="231" t="s">
        <v>228</v>
      </c>
    </row>
    <row r="267" spans="1:5" ht="16" thickBot="1" x14ac:dyDescent="0.4">
      <c r="A267" s="228" t="s">
        <v>371</v>
      </c>
      <c r="B267" s="229" t="s">
        <v>217</v>
      </c>
      <c r="C267" s="228" t="s">
        <v>7</v>
      </c>
      <c r="D267" s="230" t="s">
        <v>374</v>
      </c>
    </row>
    <row r="268" spans="1:5" ht="16" thickBot="1" x14ac:dyDescent="0.4">
      <c r="A268" s="233" t="s">
        <v>372</v>
      </c>
      <c r="B268" s="229" t="s">
        <v>220</v>
      </c>
      <c r="C268" s="228" t="s">
        <v>7</v>
      </c>
      <c r="D268" s="234">
        <v>2022</v>
      </c>
    </row>
    <row r="269" spans="1:5" ht="16" thickBot="1" x14ac:dyDescent="0.4">
      <c r="A269" s="235" t="s">
        <v>373</v>
      </c>
      <c r="B269" s="236" t="s">
        <v>368</v>
      </c>
      <c r="C269" s="235" t="s">
        <v>142</v>
      </c>
      <c r="D269" s="237">
        <v>4800</v>
      </c>
    </row>
    <row r="270" spans="1:5" ht="6.5" customHeight="1" thickBot="1" x14ac:dyDescent="0.4">
      <c r="A270" s="238"/>
      <c r="B270" s="239"/>
      <c r="C270" s="238"/>
      <c r="D270" s="231"/>
    </row>
    <row r="271" spans="1:5" ht="16" thickBot="1" x14ac:dyDescent="0.4">
      <c r="A271" s="228" t="s">
        <v>9</v>
      </c>
      <c r="B271" s="229" t="s">
        <v>211</v>
      </c>
      <c r="C271" s="228" t="s">
        <v>7</v>
      </c>
      <c r="D271" s="230" t="s">
        <v>212</v>
      </c>
    </row>
    <row r="272" spans="1:5" ht="16" thickBot="1" x14ac:dyDescent="0.4">
      <c r="A272" s="228" t="s">
        <v>213</v>
      </c>
      <c r="B272" s="229" t="s">
        <v>214</v>
      </c>
      <c r="C272" s="228" t="s">
        <v>7</v>
      </c>
      <c r="D272" s="230" t="s">
        <v>215</v>
      </c>
    </row>
    <row r="273" spans="1:4" ht="16" thickBot="1" x14ac:dyDescent="0.4">
      <c r="A273" s="228" t="s">
        <v>216</v>
      </c>
      <c r="B273" s="229" t="s">
        <v>217</v>
      </c>
      <c r="C273" s="228" t="s">
        <v>7</v>
      </c>
      <c r="D273" s="230" t="s">
        <v>218</v>
      </c>
    </row>
    <row r="274" spans="1:4" ht="16" thickBot="1" x14ac:dyDescent="0.4">
      <c r="A274" s="233" t="s">
        <v>219</v>
      </c>
      <c r="B274" s="229" t="s">
        <v>220</v>
      </c>
      <c r="C274" s="228" t="s">
        <v>7</v>
      </c>
      <c r="D274" s="234">
        <v>2012</v>
      </c>
    </row>
    <row r="275" spans="1:4" ht="16" thickBot="1" x14ac:dyDescent="0.4">
      <c r="A275" s="235" t="s">
        <v>221</v>
      </c>
      <c r="B275" s="236" t="s">
        <v>368</v>
      </c>
      <c r="C275" s="235" t="s">
        <v>142</v>
      </c>
      <c r="D275" s="237">
        <f>'[6]2024'!$F$17</f>
        <v>24000</v>
      </c>
    </row>
    <row r="276" spans="1:4" ht="6.5" customHeight="1" thickBot="1" x14ac:dyDescent="0.4">
      <c r="A276" s="238"/>
      <c r="B276" s="239"/>
      <c r="C276" s="238"/>
      <c r="D276" s="231"/>
    </row>
    <row r="277" spans="1:4" ht="16" thickBot="1" x14ac:dyDescent="0.4">
      <c r="A277" s="240">
        <v>3</v>
      </c>
      <c r="B277" s="241" t="s">
        <v>211</v>
      </c>
      <c r="C277" s="240"/>
      <c r="D277" s="242" t="s">
        <v>212</v>
      </c>
    </row>
    <row r="278" spans="1:4" ht="16" thickBot="1" x14ac:dyDescent="0.4">
      <c r="A278" s="228" t="s">
        <v>222</v>
      </c>
      <c r="B278" s="229" t="s">
        <v>214</v>
      </c>
      <c r="C278" s="228" t="s">
        <v>7</v>
      </c>
      <c r="D278" s="230" t="s">
        <v>215</v>
      </c>
    </row>
    <row r="279" spans="1:4" ht="16" thickBot="1" x14ac:dyDescent="0.4">
      <c r="A279" s="228" t="s">
        <v>223</v>
      </c>
      <c r="B279" s="229" t="s">
        <v>217</v>
      </c>
      <c r="C279" s="228" t="s">
        <v>7</v>
      </c>
      <c r="D279" s="230" t="s">
        <v>224</v>
      </c>
    </row>
    <row r="280" spans="1:4" ht="16" thickBot="1" x14ac:dyDescent="0.4">
      <c r="A280" s="228" t="s">
        <v>225</v>
      </c>
      <c r="B280" s="229" t="s">
        <v>220</v>
      </c>
      <c r="C280" s="228" t="s">
        <v>7</v>
      </c>
      <c r="D280" s="234">
        <v>2018</v>
      </c>
    </row>
    <row r="281" spans="1:4" ht="16" thickBot="1" x14ac:dyDescent="0.4">
      <c r="A281" s="235" t="s">
        <v>226</v>
      </c>
      <c r="B281" s="236" t="s">
        <v>368</v>
      </c>
      <c r="C281" s="235" t="s">
        <v>142</v>
      </c>
      <c r="D281" s="237">
        <f>'[6]2024'!$F$18</f>
        <v>24000</v>
      </c>
    </row>
    <row r="282" spans="1:4" ht="6.5" customHeight="1" thickBot="1" x14ac:dyDescent="0.4">
      <c r="A282" s="238"/>
      <c r="B282" s="239"/>
      <c r="C282" s="238"/>
      <c r="D282" s="231"/>
    </row>
    <row r="283" spans="1:4" ht="16" thickBot="1" x14ac:dyDescent="0.4">
      <c r="A283" s="238">
        <v>4</v>
      </c>
      <c r="B283" s="239" t="s">
        <v>211</v>
      </c>
      <c r="C283" s="238"/>
      <c r="D283" s="231" t="s">
        <v>227</v>
      </c>
    </row>
    <row r="284" spans="1:4" ht="16" thickBot="1" x14ac:dyDescent="0.4">
      <c r="A284" s="238" t="s">
        <v>162</v>
      </c>
      <c r="B284" s="239" t="s">
        <v>214</v>
      </c>
      <c r="C284" s="238" t="s">
        <v>7</v>
      </c>
      <c r="D284" s="231" t="s">
        <v>228</v>
      </c>
    </row>
    <row r="285" spans="1:4" ht="15.5" customHeight="1" x14ac:dyDescent="0.35">
      <c r="A285" s="339" t="s">
        <v>164</v>
      </c>
      <c r="B285" s="341" t="s">
        <v>217</v>
      </c>
      <c r="C285" s="339" t="s">
        <v>7</v>
      </c>
      <c r="D285" s="365" t="s">
        <v>369</v>
      </c>
    </row>
    <row r="286" spans="1:4" ht="16" thickBot="1" x14ac:dyDescent="0.4">
      <c r="A286" s="340"/>
      <c r="B286" s="342"/>
      <c r="C286" s="340"/>
      <c r="D286" s="366"/>
    </row>
    <row r="287" spans="1:4" ht="16" thickBot="1" x14ac:dyDescent="0.4">
      <c r="A287" s="238" t="s">
        <v>166</v>
      </c>
      <c r="B287" s="239" t="s">
        <v>220</v>
      </c>
      <c r="C287" s="238" t="s">
        <v>7</v>
      </c>
      <c r="D287" s="245">
        <v>2015</v>
      </c>
    </row>
    <row r="288" spans="1:4" ht="19" customHeight="1" thickBot="1" x14ac:dyDescent="0.4">
      <c r="A288" s="238" t="s">
        <v>168</v>
      </c>
      <c r="B288" s="236" t="s">
        <v>368</v>
      </c>
      <c r="C288" s="238" t="s">
        <v>142</v>
      </c>
      <c r="D288" s="231">
        <v>42000</v>
      </c>
    </row>
    <row r="289" spans="1:4" ht="6.5" customHeight="1" thickBot="1" x14ac:dyDescent="0.4">
      <c r="A289" s="238"/>
      <c r="B289" s="239"/>
      <c r="C289" s="238"/>
      <c r="D289" s="231"/>
    </row>
    <row r="290" spans="1:4" ht="16" thickBot="1" x14ac:dyDescent="0.4">
      <c r="A290" s="238">
        <v>5</v>
      </c>
      <c r="B290" s="239" t="s">
        <v>211</v>
      </c>
      <c r="C290" s="238"/>
      <c r="D290" s="231" t="s">
        <v>212</v>
      </c>
    </row>
    <row r="291" spans="1:4" ht="16" thickBot="1" x14ac:dyDescent="0.4">
      <c r="A291" s="238" t="s">
        <v>170</v>
      </c>
      <c r="B291" s="239" t="s">
        <v>214</v>
      </c>
      <c r="C291" s="238" t="s">
        <v>7</v>
      </c>
      <c r="D291" s="231" t="s">
        <v>215</v>
      </c>
    </row>
    <row r="292" spans="1:4" ht="16" thickBot="1" x14ac:dyDescent="0.4">
      <c r="A292" s="238" t="s">
        <v>171</v>
      </c>
      <c r="B292" s="239" t="s">
        <v>217</v>
      </c>
      <c r="C292" s="238" t="s">
        <v>7</v>
      </c>
      <c r="D292" s="231" t="s">
        <v>229</v>
      </c>
    </row>
    <row r="293" spans="1:4" ht="16" thickBot="1" x14ac:dyDescent="0.4">
      <c r="A293" s="238" t="s">
        <v>172</v>
      </c>
      <c r="B293" s="239" t="s">
        <v>220</v>
      </c>
      <c r="C293" s="238" t="s">
        <v>7</v>
      </c>
      <c r="D293" s="245">
        <v>2011</v>
      </c>
    </row>
    <row r="294" spans="1:4" ht="16" thickBot="1" x14ac:dyDescent="0.4">
      <c r="A294" s="238" t="s">
        <v>173</v>
      </c>
      <c r="B294" s="236" t="s">
        <v>368</v>
      </c>
      <c r="C294" s="238" t="s">
        <v>142</v>
      </c>
      <c r="D294" s="231">
        <f>'[6]2024'!$F$18</f>
        <v>24000</v>
      </c>
    </row>
    <row r="295" spans="1:4" ht="4" customHeight="1" x14ac:dyDescent="0.35">
      <c r="A295" s="298"/>
      <c r="B295" s="299"/>
      <c r="C295" s="298"/>
      <c r="D295" s="139"/>
    </row>
    <row r="296" spans="1:4" ht="16" thickBot="1" x14ac:dyDescent="0.4">
      <c r="A296" s="238">
        <v>5</v>
      </c>
      <c r="B296" s="239" t="s">
        <v>211</v>
      </c>
      <c r="C296" s="238"/>
      <c r="D296" s="231" t="s">
        <v>212</v>
      </c>
    </row>
    <row r="297" spans="1:4" ht="16" thickBot="1" x14ac:dyDescent="0.4">
      <c r="A297" s="238" t="s">
        <v>170</v>
      </c>
      <c r="B297" s="239" t="s">
        <v>214</v>
      </c>
      <c r="C297" s="238" t="s">
        <v>7</v>
      </c>
      <c r="D297" s="231" t="s">
        <v>215</v>
      </c>
    </row>
    <row r="298" spans="1:4" ht="16" thickBot="1" x14ac:dyDescent="0.4">
      <c r="A298" s="238" t="s">
        <v>171</v>
      </c>
      <c r="B298" s="239" t="s">
        <v>217</v>
      </c>
      <c r="C298" s="238" t="s">
        <v>7</v>
      </c>
      <c r="D298" s="231" t="s">
        <v>407</v>
      </c>
    </row>
    <row r="299" spans="1:4" ht="16" thickBot="1" x14ac:dyDescent="0.4">
      <c r="A299" s="238" t="s">
        <v>172</v>
      </c>
      <c r="B299" s="239" t="s">
        <v>220</v>
      </c>
      <c r="C299" s="238" t="s">
        <v>7</v>
      </c>
      <c r="D299" s="245">
        <v>2023</v>
      </c>
    </row>
    <row r="300" spans="1:4" ht="16" thickBot="1" x14ac:dyDescent="0.4">
      <c r="A300" s="238" t="s">
        <v>173</v>
      </c>
      <c r="B300" s="236" t="s">
        <v>368</v>
      </c>
      <c r="C300" s="238" t="s">
        <v>142</v>
      </c>
      <c r="D300" s="231">
        <v>4800</v>
      </c>
    </row>
    <row r="302" spans="1:4" x14ac:dyDescent="0.35">
      <c r="A302" s="345" t="s">
        <v>230</v>
      </c>
      <c r="B302" s="345"/>
      <c r="C302" s="345"/>
      <c r="D302" s="345"/>
    </row>
    <row r="304" spans="1:4" x14ac:dyDescent="0.35">
      <c r="A304" s="170" t="s">
        <v>0</v>
      </c>
      <c r="B304" s="377" t="s">
        <v>2</v>
      </c>
      <c r="C304" s="377" t="s">
        <v>3</v>
      </c>
      <c r="D304" s="377" t="s">
        <v>4</v>
      </c>
    </row>
    <row r="305" spans="1:5" x14ac:dyDescent="0.35">
      <c r="A305" s="146" t="s">
        <v>1</v>
      </c>
      <c r="B305" s="368"/>
      <c r="C305" s="368"/>
      <c r="D305" s="368"/>
    </row>
    <row r="306" spans="1:5" ht="15.5" customHeight="1" x14ac:dyDescent="0.35">
      <c r="A306" s="387" t="s">
        <v>420</v>
      </c>
      <c r="B306" s="388"/>
      <c r="C306" s="388"/>
      <c r="D306" s="389"/>
    </row>
    <row r="307" spans="1:5" x14ac:dyDescent="0.35">
      <c r="A307" s="201">
        <v>1</v>
      </c>
      <c r="B307" s="216" t="s">
        <v>231</v>
      </c>
      <c r="C307" s="201" t="s">
        <v>7</v>
      </c>
      <c r="D307" s="138" t="s">
        <v>375</v>
      </c>
    </row>
    <row r="308" spans="1:5" ht="25" x14ac:dyDescent="0.35">
      <c r="A308" s="201">
        <v>2</v>
      </c>
      <c r="B308" s="216" t="s">
        <v>553</v>
      </c>
      <c r="C308" s="201" t="s">
        <v>142</v>
      </c>
      <c r="D308" s="138" t="s">
        <v>607</v>
      </c>
    </row>
    <row r="309" spans="1:5" x14ac:dyDescent="0.35">
      <c r="A309" s="201">
        <v>3</v>
      </c>
      <c r="B309" s="216" t="s">
        <v>554</v>
      </c>
      <c r="C309" s="201"/>
      <c r="D309" s="141">
        <f>[7]КБ40Г!$D$309</f>
        <v>10826296.859999999</v>
      </c>
    </row>
    <row r="310" spans="1:5" x14ac:dyDescent="0.35">
      <c r="A310" s="201">
        <v>4</v>
      </c>
      <c r="B310" s="216" t="str">
        <f>'[8]К. Беляева 40Б'!$A$20</f>
        <v>Задолженность потребителей (на начало периода)</v>
      </c>
      <c r="C310" s="201"/>
      <c r="D310" s="141">
        <f>[7]КБ40Г!$D$310</f>
        <v>1689108.37</v>
      </c>
    </row>
    <row r="311" spans="1:5" x14ac:dyDescent="0.35">
      <c r="A311" s="201">
        <v>5</v>
      </c>
      <c r="B311" s="216" t="str">
        <f>'[8]К. Беляева 40Б'!$A$21</f>
        <v>Задолженность потребителей (на конец периода)</v>
      </c>
      <c r="C311" s="201"/>
      <c r="D311" s="141">
        <f>[7]КБ40Г!$D$311</f>
        <v>1526517.48</v>
      </c>
    </row>
    <row r="312" spans="1:5" x14ac:dyDescent="0.35">
      <c r="A312" s="201">
        <v>6</v>
      </c>
      <c r="B312" s="216" t="str">
        <f>'[8]К. Беляева 40Б'!$A$22</f>
        <v>Начислено</v>
      </c>
      <c r="C312" s="201"/>
      <c r="D312" s="141">
        <f>[7]КБ40Г!$D$312</f>
        <v>1720178.62</v>
      </c>
    </row>
    <row r="313" spans="1:5" x14ac:dyDescent="0.35">
      <c r="A313" s="201">
        <v>7</v>
      </c>
      <c r="B313" s="216" t="str">
        <f>'[8]К. Беляева 40Б'!$A$23</f>
        <v>Оплачено</v>
      </c>
      <c r="C313" s="201"/>
      <c r="D313" s="141">
        <f>[7]КБ40Г!$J$313</f>
        <v>1843641.63</v>
      </c>
    </row>
    <row r="314" spans="1:5" x14ac:dyDescent="0.35">
      <c r="A314" s="201">
        <v>8</v>
      </c>
      <c r="B314" s="216" t="s">
        <v>555</v>
      </c>
      <c r="C314" s="201"/>
      <c r="D314" s="141">
        <v>0</v>
      </c>
    </row>
    <row r="315" spans="1:5" ht="25" x14ac:dyDescent="0.35">
      <c r="A315" s="201">
        <v>9</v>
      </c>
      <c r="B315" s="216" t="s">
        <v>608</v>
      </c>
      <c r="C315" s="201"/>
      <c r="D315" s="140">
        <f>[9]Лист_1!$R$126</f>
        <v>2391733.08</v>
      </c>
      <c r="E315" s="139"/>
    </row>
    <row r="316" spans="1:5" x14ac:dyDescent="0.35">
      <c r="A316" s="201">
        <v>10</v>
      </c>
      <c r="B316" s="216" t="s">
        <v>609</v>
      </c>
      <c r="C316" s="201"/>
      <c r="D316" s="141">
        <f>[7]КБ40Г!$D$315</f>
        <v>13712875.59</v>
      </c>
    </row>
    <row r="317" spans="1:5" ht="17" customHeight="1" x14ac:dyDescent="0.35"/>
    <row r="318" spans="1:5" ht="15.5" hidden="1" customHeight="1" x14ac:dyDescent="0.35">
      <c r="A318" s="345" t="s">
        <v>232</v>
      </c>
      <c r="B318" s="345"/>
      <c r="C318" s="345"/>
      <c r="D318" s="345"/>
    </row>
    <row r="319" spans="1:5" ht="15.5" hidden="1" customHeight="1" x14ac:dyDescent="0.35">
      <c r="A319" s="247"/>
    </row>
    <row r="320" spans="1:5" ht="15.5" hidden="1" customHeight="1" x14ac:dyDescent="0.35">
      <c r="A320" s="225" t="s">
        <v>0</v>
      </c>
      <c r="B320" s="336" t="s">
        <v>2</v>
      </c>
      <c r="C320" s="336" t="s">
        <v>3</v>
      </c>
      <c r="D320" s="336" t="s">
        <v>4</v>
      </c>
    </row>
    <row r="321" spans="1:4" ht="16" hidden="1" customHeight="1" thickBot="1" x14ac:dyDescent="0.4">
      <c r="A321" s="227" t="s">
        <v>1</v>
      </c>
      <c r="B321" s="337"/>
      <c r="C321" s="337"/>
      <c r="D321" s="337"/>
    </row>
    <row r="322" spans="1:4" ht="16" hidden="1" customHeight="1" x14ac:dyDescent="0.35">
      <c r="A322" s="228" t="s">
        <v>5</v>
      </c>
      <c r="B322" s="248" t="s">
        <v>6</v>
      </c>
      <c r="C322" s="228" t="s">
        <v>7</v>
      </c>
      <c r="D322" s="249">
        <v>43851</v>
      </c>
    </row>
    <row r="323" spans="1:4" ht="31" hidden="1" customHeight="1" x14ac:dyDescent="0.35">
      <c r="A323" s="228" t="s">
        <v>5</v>
      </c>
      <c r="B323" s="229" t="s">
        <v>233</v>
      </c>
      <c r="C323" s="228" t="s">
        <v>7</v>
      </c>
      <c r="D323" s="250" t="s">
        <v>234</v>
      </c>
    </row>
    <row r="324" spans="1:4" ht="31.5" hidden="1" customHeight="1" thickBot="1" x14ac:dyDescent="0.4">
      <c r="A324" s="235" t="s">
        <v>9</v>
      </c>
      <c r="B324" s="236" t="s">
        <v>233</v>
      </c>
      <c r="C324" s="235" t="s">
        <v>7</v>
      </c>
      <c r="D324" s="251" t="s">
        <v>235</v>
      </c>
    </row>
    <row r="325" spans="1:4" ht="31.5" hidden="1" customHeight="1" thickBot="1" x14ac:dyDescent="0.4">
      <c r="A325" s="238" t="s">
        <v>12</v>
      </c>
      <c r="B325" s="239" t="s">
        <v>233</v>
      </c>
      <c r="C325" s="238" t="s">
        <v>7</v>
      </c>
      <c r="D325" s="252" t="s">
        <v>236</v>
      </c>
    </row>
    <row r="326" spans="1:4" ht="31.5" hidden="1" customHeight="1" thickBot="1" x14ac:dyDescent="0.4">
      <c r="A326" s="238" t="s">
        <v>15</v>
      </c>
      <c r="B326" s="239" t="s">
        <v>233</v>
      </c>
      <c r="C326" s="238" t="s">
        <v>7</v>
      </c>
      <c r="D326" s="252" t="s">
        <v>237</v>
      </c>
    </row>
    <row r="327" spans="1:4" ht="31.5" hidden="1" customHeight="1" thickBot="1" x14ac:dyDescent="0.4">
      <c r="A327" s="238" t="s">
        <v>18</v>
      </c>
      <c r="B327" s="253" t="s">
        <v>233</v>
      </c>
      <c r="C327" s="238" t="s">
        <v>7</v>
      </c>
      <c r="D327" s="252" t="s">
        <v>238</v>
      </c>
    </row>
    <row r="328" spans="1:4" ht="31.5" hidden="1" customHeight="1" thickBot="1" x14ac:dyDescent="0.4">
      <c r="A328" s="238" t="s">
        <v>21</v>
      </c>
      <c r="B328" s="253" t="s">
        <v>233</v>
      </c>
      <c r="C328" s="238" t="s">
        <v>7</v>
      </c>
      <c r="D328" s="252" t="s">
        <v>239</v>
      </c>
    </row>
    <row r="329" spans="1:4" ht="31.5" hidden="1" customHeight="1" thickBot="1" x14ac:dyDescent="0.4">
      <c r="A329" s="238" t="s">
        <v>23</v>
      </c>
      <c r="B329" s="253" t="s">
        <v>233</v>
      </c>
      <c r="C329" s="238" t="s">
        <v>7</v>
      </c>
      <c r="D329" s="252" t="s">
        <v>240</v>
      </c>
    </row>
    <row r="330" spans="1:4" ht="31.5" hidden="1" customHeight="1" thickBot="1" x14ac:dyDescent="0.4">
      <c r="A330" s="238" t="s">
        <v>26</v>
      </c>
      <c r="B330" s="253" t="s">
        <v>233</v>
      </c>
      <c r="C330" s="238" t="s">
        <v>7</v>
      </c>
      <c r="D330" s="252" t="s">
        <v>241</v>
      </c>
    </row>
    <row r="331" spans="1:4" ht="16" hidden="1" customHeight="1" thickBot="1" x14ac:dyDescent="0.4">
      <c r="A331" s="238"/>
      <c r="B331" s="239"/>
      <c r="C331" s="238"/>
      <c r="D331" s="252"/>
    </row>
    <row r="333" spans="1:4" ht="16" x14ac:dyDescent="0.4">
      <c r="A333" s="338" t="s">
        <v>242</v>
      </c>
      <c r="B333" s="338"/>
      <c r="C333" s="338"/>
      <c r="D333" s="338"/>
    </row>
    <row r="335" spans="1:4" x14ac:dyDescent="0.35">
      <c r="A335" s="149" t="s">
        <v>0</v>
      </c>
      <c r="B335" s="324" t="s">
        <v>2</v>
      </c>
      <c r="C335" s="324" t="s">
        <v>3</v>
      </c>
      <c r="D335" s="324" t="s">
        <v>4</v>
      </c>
    </row>
    <row r="336" spans="1:4" x14ac:dyDescent="0.35">
      <c r="A336" s="149" t="s">
        <v>1</v>
      </c>
      <c r="B336" s="324"/>
      <c r="C336" s="324"/>
      <c r="D336" s="324"/>
    </row>
    <row r="337" spans="1:4" ht="16" x14ac:dyDescent="0.35">
      <c r="A337" s="255" t="s">
        <v>5</v>
      </c>
      <c r="B337" s="156" t="s">
        <v>6</v>
      </c>
      <c r="C337" s="255" t="s">
        <v>7</v>
      </c>
      <c r="D337" s="192">
        <v>45657</v>
      </c>
    </row>
    <row r="338" spans="1:4" ht="16" x14ac:dyDescent="0.35">
      <c r="A338" s="255" t="s">
        <v>9</v>
      </c>
      <c r="B338" s="156" t="s">
        <v>243</v>
      </c>
      <c r="C338" s="255" t="s">
        <v>7</v>
      </c>
      <c r="D338" s="192">
        <v>45292</v>
      </c>
    </row>
    <row r="339" spans="1:4" ht="16" x14ac:dyDescent="0.35">
      <c r="A339" s="255" t="s">
        <v>12</v>
      </c>
      <c r="B339" s="156" t="s">
        <v>244</v>
      </c>
      <c r="C339" s="255" t="s">
        <v>7</v>
      </c>
      <c r="D339" s="192">
        <v>45657</v>
      </c>
    </row>
    <row r="340" spans="1:4" ht="30" customHeight="1" x14ac:dyDescent="0.35">
      <c r="A340" s="325" t="s">
        <v>245</v>
      </c>
      <c r="B340" s="325"/>
      <c r="C340" s="325"/>
      <c r="D340" s="325"/>
    </row>
    <row r="341" spans="1:4" ht="16" x14ac:dyDescent="0.35">
      <c r="A341" s="255" t="s">
        <v>15</v>
      </c>
      <c r="B341" s="156" t="s">
        <v>246</v>
      </c>
      <c r="C341" s="255" t="s">
        <v>142</v>
      </c>
      <c r="D341" s="191">
        <v>0</v>
      </c>
    </row>
    <row r="342" spans="1:4" ht="16" x14ac:dyDescent="0.35">
      <c r="A342" s="255" t="s">
        <v>18</v>
      </c>
      <c r="B342" s="156" t="s">
        <v>247</v>
      </c>
      <c r="C342" s="255" t="s">
        <v>142</v>
      </c>
      <c r="D342" s="300">
        <f>[12]Лист_1!$E$206</f>
        <v>1587539.96</v>
      </c>
    </row>
    <row r="343" spans="1:4" x14ac:dyDescent="0.35">
      <c r="A343" s="255" t="s">
        <v>21</v>
      </c>
      <c r="B343" s="254" t="s">
        <v>599</v>
      </c>
      <c r="C343" s="149" t="s">
        <v>142</v>
      </c>
      <c r="D343" s="256">
        <f>[12]Лист_1!$E$206</f>
        <v>1587539.96</v>
      </c>
    </row>
    <row r="344" spans="1:4" x14ac:dyDescent="0.35">
      <c r="A344" s="255">
        <v>7</v>
      </c>
      <c r="B344" s="254" t="s">
        <v>600</v>
      </c>
      <c r="C344" s="149"/>
      <c r="D344" s="256">
        <f>[12]Лист_1!$BC$206</f>
        <v>1444084.02</v>
      </c>
    </row>
    <row r="345" spans="1:4" x14ac:dyDescent="0.35">
      <c r="A345" s="311">
        <v>8</v>
      </c>
      <c r="B345" s="325" t="s">
        <v>248</v>
      </c>
      <c r="C345" s="324" t="s">
        <v>142</v>
      </c>
      <c r="D345" s="310">
        <f>[12]Лист_1!$V$206</f>
        <v>3934614.55</v>
      </c>
    </row>
    <row r="346" spans="1:4" x14ac:dyDescent="0.35">
      <c r="A346" s="311"/>
      <c r="B346" s="325"/>
      <c r="C346" s="324"/>
      <c r="D346" s="310"/>
    </row>
    <row r="347" spans="1:4" x14ac:dyDescent="0.35">
      <c r="A347" s="257">
        <v>9</v>
      </c>
      <c r="B347" s="258" t="s">
        <v>376</v>
      </c>
      <c r="C347" s="257" t="s">
        <v>142</v>
      </c>
      <c r="D347" s="259">
        <f>[12]Лист_1!$S$211</f>
        <v>3246249.4995694715</v>
      </c>
    </row>
    <row r="348" spans="1:4" x14ac:dyDescent="0.35">
      <c r="A348" s="257">
        <v>10</v>
      </c>
      <c r="B348" s="258" t="s">
        <v>377</v>
      </c>
      <c r="C348" s="257" t="s">
        <v>142</v>
      </c>
      <c r="D348" s="259">
        <f>[12]Лист_1!$S$210</f>
        <v>688365.05043052824</v>
      </c>
    </row>
    <row r="349" spans="1:4" x14ac:dyDescent="0.35">
      <c r="A349" s="324">
        <v>11</v>
      </c>
      <c r="B349" s="325" t="s">
        <v>249</v>
      </c>
      <c r="C349" s="324" t="s">
        <v>142</v>
      </c>
      <c r="D349" s="310"/>
    </row>
    <row r="350" spans="1:4" ht="7.5" customHeight="1" x14ac:dyDescent="0.35">
      <c r="A350" s="324"/>
      <c r="B350" s="325"/>
      <c r="C350" s="324"/>
      <c r="D350" s="310"/>
    </row>
    <row r="351" spans="1:4" hidden="1" x14ac:dyDescent="0.35">
      <c r="A351" s="324"/>
      <c r="B351" s="325"/>
      <c r="C351" s="324"/>
      <c r="D351" s="310"/>
    </row>
    <row r="352" spans="1:4" ht="7" customHeight="1" x14ac:dyDescent="0.35">
      <c r="A352" s="311">
        <v>12</v>
      </c>
      <c r="B352" s="312" t="s">
        <v>250</v>
      </c>
      <c r="C352" s="311" t="s">
        <v>142</v>
      </c>
      <c r="D352" s="310">
        <f>[12]Лист_1!$AU$214</f>
        <v>11490473.41</v>
      </c>
    </row>
    <row r="353" spans="1:4" ht="9" customHeight="1" x14ac:dyDescent="0.35">
      <c r="A353" s="311"/>
      <c r="B353" s="312"/>
      <c r="C353" s="311"/>
      <c r="D353" s="310"/>
    </row>
    <row r="354" spans="1:4" x14ac:dyDescent="0.35">
      <c r="A354" s="255">
        <v>13</v>
      </c>
      <c r="B354" s="156" t="s">
        <v>421</v>
      </c>
      <c r="C354" s="255" t="s">
        <v>142</v>
      </c>
      <c r="D354" s="256">
        <f>[12]Лист_1!$AU$215</f>
        <v>6677989.6699999999</v>
      </c>
    </row>
    <row r="355" spans="1:4" x14ac:dyDescent="0.35">
      <c r="A355" s="255">
        <v>14</v>
      </c>
      <c r="B355" s="156" t="s">
        <v>409</v>
      </c>
      <c r="C355" s="255" t="s">
        <v>142</v>
      </c>
      <c r="D355" s="256">
        <f>[12]Лист_1!$AU$224</f>
        <v>732281.11999999988</v>
      </c>
    </row>
    <row r="356" spans="1:4" x14ac:dyDescent="0.35">
      <c r="A356" s="255">
        <v>15</v>
      </c>
      <c r="B356" s="156" t="s">
        <v>408</v>
      </c>
      <c r="C356" s="255" t="s">
        <v>142</v>
      </c>
      <c r="D356" s="256">
        <f>[12]Лист_1!$AU$223</f>
        <v>4080202.6199999996</v>
      </c>
    </row>
    <row r="357" spans="1:4" x14ac:dyDescent="0.35">
      <c r="A357" s="255">
        <v>16</v>
      </c>
      <c r="B357" s="156" t="s">
        <v>251</v>
      </c>
      <c r="C357" s="255" t="s">
        <v>142</v>
      </c>
      <c r="D357" s="210">
        <v>0</v>
      </c>
    </row>
    <row r="358" spans="1:4" x14ac:dyDescent="0.35">
      <c r="A358" s="255">
        <v>17</v>
      </c>
      <c r="B358" s="156" t="s">
        <v>252</v>
      </c>
      <c r="C358" s="255" t="s">
        <v>142</v>
      </c>
      <c r="D358" s="210">
        <v>0</v>
      </c>
    </row>
    <row r="359" spans="1:4" x14ac:dyDescent="0.35">
      <c r="A359" s="255">
        <v>18</v>
      </c>
      <c r="B359" s="156" t="s">
        <v>253</v>
      </c>
      <c r="C359" s="255" t="s">
        <v>142</v>
      </c>
      <c r="D359" s="210">
        <v>0</v>
      </c>
    </row>
    <row r="360" spans="1:4" x14ac:dyDescent="0.35">
      <c r="A360" s="255">
        <v>19</v>
      </c>
      <c r="B360" s="156" t="s">
        <v>254</v>
      </c>
      <c r="C360" s="255" t="s">
        <v>142</v>
      </c>
      <c r="D360" s="210">
        <v>0</v>
      </c>
    </row>
    <row r="361" spans="1:4" ht="31" x14ac:dyDescent="0.35">
      <c r="A361" s="255" t="s">
        <v>44</v>
      </c>
      <c r="B361" s="156" t="s">
        <v>502</v>
      </c>
      <c r="C361" s="255" t="s">
        <v>142</v>
      </c>
      <c r="D361" s="259" t="s">
        <v>557</v>
      </c>
    </row>
    <row r="362" spans="1:4" x14ac:dyDescent="0.35">
      <c r="A362" s="255">
        <v>21</v>
      </c>
      <c r="B362" s="156" t="s">
        <v>247</v>
      </c>
      <c r="C362" s="255" t="s">
        <v>142</v>
      </c>
      <c r="D362" s="210">
        <v>0</v>
      </c>
    </row>
    <row r="363" spans="1:4" ht="16" hidden="1" x14ac:dyDescent="0.35">
      <c r="A363" s="261" t="s">
        <v>51</v>
      </c>
      <c r="B363" s="262" t="s">
        <v>255</v>
      </c>
      <c r="C363" s="263" t="s">
        <v>142</v>
      </c>
      <c r="D363" s="264">
        <v>7791.29</v>
      </c>
    </row>
    <row r="365" spans="1:4" x14ac:dyDescent="0.35">
      <c r="A365" s="314" t="s">
        <v>378</v>
      </c>
      <c r="B365" s="314"/>
      <c r="C365" s="314"/>
      <c r="D365" s="314"/>
    </row>
    <row r="367" spans="1:4" x14ac:dyDescent="0.35">
      <c r="A367" s="79" t="s">
        <v>379</v>
      </c>
      <c r="B367" s="334" t="s">
        <v>256</v>
      </c>
      <c r="C367" s="334"/>
      <c r="D367" s="335"/>
    </row>
    <row r="368" spans="1:4" ht="29" customHeight="1" x14ac:dyDescent="0.35">
      <c r="A368" s="315" t="s">
        <v>73</v>
      </c>
      <c r="B368" s="322" t="s">
        <v>257</v>
      </c>
      <c r="C368" s="322"/>
      <c r="D368" s="323"/>
    </row>
    <row r="369" spans="1:4" ht="15.5" customHeight="1" x14ac:dyDescent="0.35">
      <c r="A369" s="316"/>
      <c r="B369" s="318" t="s">
        <v>258</v>
      </c>
      <c r="C369" s="318"/>
      <c r="D369" s="319"/>
    </row>
    <row r="370" spans="1:4" x14ac:dyDescent="0.35">
      <c r="A370" s="316"/>
      <c r="B370" s="318" t="s">
        <v>259</v>
      </c>
      <c r="C370" s="318"/>
      <c r="D370" s="319"/>
    </row>
    <row r="371" spans="1:4" ht="30" customHeight="1" x14ac:dyDescent="0.35">
      <c r="A371" s="316"/>
      <c r="B371" s="318" t="s">
        <v>260</v>
      </c>
      <c r="C371" s="318"/>
      <c r="D371" s="319"/>
    </row>
    <row r="372" spans="1:4" ht="16" customHeight="1" x14ac:dyDescent="0.35">
      <c r="A372" s="317"/>
      <c r="B372" s="320" t="s">
        <v>261</v>
      </c>
      <c r="C372" s="320"/>
      <c r="D372" s="321"/>
    </row>
    <row r="373" spans="1:4" ht="15.5" customHeight="1" x14ac:dyDescent="0.35">
      <c r="A373" s="315" t="s">
        <v>262</v>
      </c>
      <c r="B373" s="322" t="s">
        <v>263</v>
      </c>
      <c r="C373" s="322"/>
      <c r="D373" s="323"/>
    </row>
    <row r="374" spans="1:4" ht="50" customHeight="1" x14ac:dyDescent="0.35">
      <c r="A374" s="316"/>
      <c r="B374" s="318" t="s">
        <v>264</v>
      </c>
      <c r="C374" s="318"/>
      <c r="D374" s="319"/>
    </row>
    <row r="375" spans="1:4" ht="16" customHeight="1" x14ac:dyDescent="0.35">
      <c r="A375" s="317"/>
      <c r="B375" s="320" t="s">
        <v>265</v>
      </c>
      <c r="C375" s="320"/>
      <c r="D375" s="321"/>
    </row>
    <row r="376" spans="1:4" ht="15.5" customHeight="1" x14ac:dyDescent="0.35">
      <c r="A376" s="315" t="s">
        <v>266</v>
      </c>
      <c r="B376" s="322" t="s">
        <v>267</v>
      </c>
      <c r="C376" s="322"/>
      <c r="D376" s="323"/>
    </row>
    <row r="377" spans="1:4" ht="16" customHeight="1" x14ac:dyDescent="0.35">
      <c r="A377" s="317"/>
      <c r="B377" s="320" t="s">
        <v>268</v>
      </c>
      <c r="C377" s="320"/>
      <c r="D377" s="321"/>
    </row>
    <row r="378" spans="1:4" ht="15.5" customHeight="1" x14ac:dyDescent="0.35">
      <c r="A378" s="315" t="s">
        <v>269</v>
      </c>
      <c r="B378" s="322" t="s">
        <v>270</v>
      </c>
      <c r="C378" s="322"/>
      <c r="D378" s="323"/>
    </row>
    <row r="379" spans="1:4" ht="15.5" customHeight="1" x14ac:dyDescent="0.35">
      <c r="A379" s="316"/>
      <c r="B379" s="318" t="s">
        <v>271</v>
      </c>
      <c r="C379" s="318"/>
      <c r="D379" s="319"/>
    </row>
    <row r="380" spans="1:4" ht="30" customHeight="1" x14ac:dyDescent="0.35">
      <c r="A380" s="317"/>
      <c r="B380" s="320" t="s">
        <v>596</v>
      </c>
      <c r="C380" s="320"/>
      <c r="D380" s="321"/>
    </row>
    <row r="381" spans="1:4" x14ac:dyDescent="0.35">
      <c r="A381" s="315" t="s">
        <v>272</v>
      </c>
      <c r="B381" s="322" t="s">
        <v>273</v>
      </c>
      <c r="C381" s="322"/>
      <c r="D381" s="323"/>
    </row>
    <row r="382" spans="1:4" ht="15.5" customHeight="1" x14ac:dyDescent="0.35">
      <c r="A382" s="316"/>
      <c r="B382" s="318" t="s">
        <v>274</v>
      </c>
      <c r="C382" s="318"/>
      <c r="D382" s="319"/>
    </row>
    <row r="383" spans="1:4" ht="44" customHeight="1" x14ac:dyDescent="0.35">
      <c r="A383" s="316"/>
      <c r="B383" s="318" t="s">
        <v>275</v>
      </c>
      <c r="C383" s="318"/>
      <c r="D383" s="319"/>
    </row>
    <row r="384" spans="1:4" ht="15.5" customHeight="1" x14ac:dyDescent="0.35">
      <c r="A384" s="316"/>
      <c r="B384" s="318" t="s">
        <v>276</v>
      </c>
      <c r="C384" s="318"/>
      <c r="D384" s="319"/>
    </row>
    <row r="385" spans="1:4" ht="32" customHeight="1" x14ac:dyDescent="0.35">
      <c r="A385" s="316"/>
      <c r="B385" s="318" t="s">
        <v>277</v>
      </c>
      <c r="C385" s="318"/>
      <c r="D385" s="319"/>
    </row>
    <row r="386" spans="1:4" ht="15.5" customHeight="1" x14ac:dyDescent="0.35">
      <c r="A386" s="316"/>
      <c r="B386" s="318" t="s">
        <v>278</v>
      </c>
      <c r="C386" s="318"/>
      <c r="D386" s="319"/>
    </row>
    <row r="387" spans="1:4" x14ac:dyDescent="0.35">
      <c r="A387" s="316"/>
      <c r="B387" s="318" t="s">
        <v>279</v>
      </c>
      <c r="C387" s="318"/>
      <c r="D387" s="319"/>
    </row>
    <row r="388" spans="1:4" hidden="1" x14ac:dyDescent="0.35">
      <c r="A388" s="316"/>
      <c r="B388" s="318"/>
      <c r="C388" s="318"/>
      <c r="D388" s="319"/>
    </row>
    <row r="389" spans="1:4" hidden="1" x14ac:dyDescent="0.35">
      <c r="A389" s="316"/>
      <c r="B389" s="318"/>
      <c r="C389" s="318"/>
      <c r="D389" s="319"/>
    </row>
    <row r="390" spans="1:4" hidden="1" x14ac:dyDescent="0.35">
      <c r="A390" s="317"/>
      <c r="B390" s="320"/>
      <c r="C390" s="320"/>
      <c r="D390" s="321"/>
    </row>
    <row r="391" spans="1:4" ht="28.5" customHeight="1" x14ac:dyDescent="0.35">
      <c r="A391" s="315" t="s">
        <v>280</v>
      </c>
      <c r="B391" s="322" t="s">
        <v>281</v>
      </c>
      <c r="C391" s="322"/>
      <c r="D391" s="323"/>
    </row>
    <row r="392" spans="1:4" x14ac:dyDescent="0.35">
      <c r="A392" s="316"/>
      <c r="B392" s="318" t="s">
        <v>282</v>
      </c>
      <c r="C392" s="318"/>
      <c r="D392" s="319"/>
    </row>
    <row r="393" spans="1:4" x14ac:dyDescent="0.35">
      <c r="A393" s="317"/>
      <c r="B393" s="320"/>
      <c r="C393" s="320"/>
      <c r="D393" s="321"/>
    </row>
    <row r="394" spans="1:4" ht="35.5" customHeight="1" x14ac:dyDescent="0.35">
      <c r="A394" s="315" t="s">
        <v>283</v>
      </c>
      <c r="B394" s="322" t="s">
        <v>284</v>
      </c>
      <c r="C394" s="322"/>
      <c r="D394" s="323"/>
    </row>
    <row r="395" spans="1:4" ht="30.5" customHeight="1" x14ac:dyDescent="0.35">
      <c r="A395" s="316"/>
      <c r="B395" s="318" t="s">
        <v>285</v>
      </c>
      <c r="C395" s="318"/>
      <c r="D395" s="319"/>
    </row>
    <row r="396" spans="1:4" ht="34.5" customHeight="1" x14ac:dyDescent="0.35">
      <c r="A396" s="316"/>
      <c r="B396" s="318" t="s">
        <v>286</v>
      </c>
      <c r="C396" s="318"/>
      <c r="D396" s="319"/>
    </row>
    <row r="397" spans="1:4" x14ac:dyDescent="0.35">
      <c r="A397" s="317"/>
      <c r="B397" s="320"/>
      <c r="C397" s="320"/>
      <c r="D397" s="321"/>
    </row>
    <row r="398" spans="1:4" ht="35" customHeight="1" x14ac:dyDescent="0.35">
      <c r="A398" s="315" t="s">
        <v>287</v>
      </c>
      <c r="B398" s="322" t="s">
        <v>288</v>
      </c>
      <c r="C398" s="322"/>
      <c r="D398" s="323"/>
    </row>
    <row r="399" spans="1:4" ht="33" customHeight="1" x14ac:dyDescent="0.35">
      <c r="A399" s="316"/>
      <c r="B399" s="318" t="s">
        <v>289</v>
      </c>
      <c r="C399" s="318"/>
      <c r="D399" s="319"/>
    </row>
    <row r="400" spans="1:4" ht="15.5" customHeight="1" x14ac:dyDescent="0.35">
      <c r="A400" s="316"/>
      <c r="B400" s="318" t="s">
        <v>290</v>
      </c>
      <c r="C400" s="318"/>
      <c r="D400" s="319"/>
    </row>
    <row r="401" spans="1:4" ht="30" customHeight="1" x14ac:dyDescent="0.35">
      <c r="A401" s="316"/>
      <c r="B401" s="318" t="s">
        <v>597</v>
      </c>
      <c r="C401" s="318"/>
      <c r="D401" s="319"/>
    </row>
    <row r="402" spans="1:4" x14ac:dyDescent="0.35">
      <c r="A402" s="317"/>
      <c r="B402" s="320"/>
      <c r="C402" s="320"/>
      <c r="D402" s="321"/>
    </row>
    <row r="403" spans="1:4" ht="22.5" customHeight="1" x14ac:dyDescent="0.35">
      <c r="A403" s="315" t="s">
        <v>291</v>
      </c>
      <c r="B403" s="354" t="s">
        <v>292</v>
      </c>
      <c r="C403" s="354"/>
      <c r="D403" s="355"/>
    </row>
    <row r="404" spans="1:4" ht="15.5" customHeight="1" x14ac:dyDescent="0.35">
      <c r="A404" s="316"/>
      <c r="B404" s="318" t="s">
        <v>293</v>
      </c>
      <c r="C404" s="318"/>
      <c r="D404" s="319"/>
    </row>
    <row r="405" spans="1:4" x14ac:dyDescent="0.35">
      <c r="A405" s="316"/>
      <c r="B405" s="318" t="s">
        <v>294</v>
      </c>
      <c r="C405" s="318"/>
      <c r="D405" s="319"/>
    </row>
    <row r="406" spans="1:4" ht="31.5" customHeight="1" x14ac:dyDescent="0.35">
      <c r="A406" s="316"/>
      <c r="B406" s="318" t="s">
        <v>295</v>
      </c>
      <c r="C406" s="318"/>
      <c r="D406" s="319"/>
    </row>
    <row r="407" spans="1:4" x14ac:dyDescent="0.35">
      <c r="A407" s="316"/>
      <c r="B407" s="318" t="s">
        <v>296</v>
      </c>
      <c r="C407" s="318"/>
      <c r="D407" s="319"/>
    </row>
    <row r="408" spans="1:4" x14ac:dyDescent="0.35">
      <c r="A408" s="316"/>
      <c r="B408" s="356" t="s">
        <v>297</v>
      </c>
      <c r="C408" s="356"/>
      <c r="D408" s="357"/>
    </row>
    <row r="409" spans="1:4" x14ac:dyDescent="0.35">
      <c r="A409" s="316"/>
      <c r="B409" s="318" t="s">
        <v>298</v>
      </c>
      <c r="C409" s="318"/>
      <c r="D409" s="319"/>
    </row>
    <row r="410" spans="1:4" ht="33" customHeight="1" x14ac:dyDescent="0.35">
      <c r="A410" s="316"/>
      <c r="B410" s="318" t="s">
        <v>299</v>
      </c>
      <c r="C410" s="318"/>
      <c r="D410" s="319"/>
    </row>
    <row r="411" spans="1:4" x14ac:dyDescent="0.35">
      <c r="A411" s="316"/>
      <c r="B411" s="318" t="s">
        <v>300</v>
      </c>
      <c r="C411" s="318"/>
      <c r="D411" s="319"/>
    </row>
    <row r="412" spans="1:4" x14ac:dyDescent="0.35">
      <c r="A412" s="316"/>
      <c r="B412" s="318" t="s">
        <v>301</v>
      </c>
      <c r="C412" s="318"/>
      <c r="D412" s="319"/>
    </row>
    <row r="413" spans="1:4" ht="16.5" customHeight="1" x14ac:dyDescent="0.35">
      <c r="A413" s="316"/>
      <c r="B413" s="318" t="s">
        <v>302</v>
      </c>
      <c r="C413" s="318"/>
      <c r="D413" s="319"/>
    </row>
    <row r="414" spans="1:4" ht="15.5" customHeight="1" x14ac:dyDescent="0.35">
      <c r="A414" s="316"/>
      <c r="B414" s="318" t="s">
        <v>509</v>
      </c>
      <c r="C414" s="318"/>
      <c r="D414" s="319"/>
    </row>
    <row r="415" spans="1:4" x14ac:dyDescent="0.35">
      <c r="A415" s="316"/>
      <c r="B415" s="318" t="s">
        <v>303</v>
      </c>
      <c r="C415" s="318"/>
      <c r="D415" s="319"/>
    </row>
    <row r="416" spans="1:4" x14ac:dyDescent="0.35">
      <c r="A416" s="316"/>
      <c r="B416" s="318" t="s">
        <v>304</v>
      </c>
      <c r="C416" s="318"/>
      <c r="D416" s="319"/>
    </row>
    <row r="417" spans="1:4" ht="15.5" customHeight="1" x14ac:dyDescent="0.35">
      <c r="A417" s="316"/>
      <c r="B417" s="318" t="s">
        <v>305</v>
      </c>
      <c r="C417" s="318"/>
      <c r="D417" s="319"/>
    </row>
    <row r="418" spans="1:4" x14ac:dyDescent="0.35">
      <c r="A418" s="316"/>
      <c r="B418" s="318" t="s">
        <v>306</v>
      </c>
      <c r="C418" s="318"/>
      <c r="D418" s="319"/>
    </row>
    <row r="419" spans="1:4" x14ac:dyDescent="0.35">
      <c r="A419" s="316"/>
      <c r="B419" s="318" t="s">
        <v>307</v>
      </c>
      <c r="C419" s="318"/>
      <c r="D419" s="319"/>
    </row>
    <row r="420" spans="1:4" ht="16" customHeight="1" x14ac:dyDescent="0.35">
      <c r="A420" s="317"/>
      <c r="B420" s="320"/>
      <c r="C420" s="320"/>
      <c r="D420" s="321"/>
    </row>
    <row r="421" spans="1:4" x14ac:dyDescent="0.35">
      <c r="A421" s="315" t="s">
        <v>308</v>
      </c>
      <c r="B421" s="322" t="s">
        <v>309</v>
      </c>
      <c r="C421" s="322"/>
      <c r="D421" s="323"/>
    </row>
    <row r="422" spans="1:4" x14ac:dyDescent="0.35">
      <c r="A422" s="316"/>
      <c r="B422" s="318" t="s">
        <v>310</v>
      </c>
      <c r="C422" s="318"/>
      <c r="D422" s="319"/>
    </row>
    <row r="423" spans="1:4" ht="57.5" customHeight="1" x14ac:dyDescent="0.35">
      <c r="A423" s="317"/>
      <c r="B423" s="320" t="s">
        <v>311</v>
      </c>
      <c r="C423" s="320"/>
      <c r="D423" s="321"/>
    </row>
    <row r="424" spans="1:4" ht="33.5" customHeight="1" x14ac:dyDescent="0.35">
      <c r="A424" s="315" t="s">
        <v>382</v>
      </c>
      <c r="B424" s="359" t="s">
        <v>598</v>
      </c>
      <c r="C424" s="360"/>
      <c r="D424" s="361"/>
    </row>
    <row r="425" spans="1:4" ht="28" customHeight="1" x14ac:dyDescent="0.35">
      <c r="A425" s="316"/>
      <c r="B425" s="362" t="s">
        <v>312</v>
      </c>
      <c r="C425" s="362"/>
      <c r="D425" s="363"/>
    </row>
    <row r="426" spans="1:4" x14ac:dyDescent="0.35">
      <c r="A426" s="316"/>
      <c r="B426" s="318" t="s">
        <v>313</v>
      </c>
      <c r="C426" s="318"/>
      <c r="D426" s="319"/>
    </row>
    <row r="427" spans="1:4" x14ac:dyDescent="0.35">
      <c r="A427" s="316"/>
      <c r="B427" s="318" t="s">
        <v>314</v>
      </c>
      <c r="C427" s="318"/>
      <c r="D427" s="319"/>
    </row>
    <row r="428" spans="1:4" x14ac:dyDescent="0.35">
      <c r="A428" s="316"/>
      <c r="B428" s="318" t="s">
        <v>315</v>
      </c>
      <c r="C428" s="318"/>
      <c r="D428" s="319"/>
    </row>
    <row r="429" spans="1:4" x14ac:dyDescent="0.35">
      <c r="A429" s="316"/>
      <c r="B429" s="318" t="s">
        <v>316</v>
      </c>
      <c r="C429" s="318"/>
      <c r="D429" s="319"/>
    </row>
    <row r="430" spans="1:4" ht="15.5" customHeight="1" x14ac:dyDescent="0.35">
      <c r="A430" s="316"/>
      <c r="B430" s="318" t="s">
        <v>317</v>
      </c>
      <c r="C430" s="318"/>
      <c r="D430" s="319"/>
    </row>
    <row r="431" spans="1:4" x14ac:dyDescent="0.35">
      <c r="A431" s="316"/>
      <c r="B431" s="318" t="s">
        <v>318</v>
      </c>
      <c r="C431" s="318"/>
      <c r="D431" s="319"/>
    </row>
    <row r="432" spans="1:4" x14ac:dyDescent="0.35">
      <c r="A432" s="316"/>
      <c r="B432" s="318" t="s">
        <v>319</v>
      </c>
      <c r="C432" s="318"/>
      <c r="D432" s="319"/>
    </row>
    <row r="433" spans="1:4" ht="31.5" customHeight="1" x14ac:dyDescent="0.35">
      <c r="A433" s="316"/>
      <c r="B433" s="318" t="s">
        <v>380</v>
      </c>
      <c r="C433" s="318"/>
      <c r="D433" s="319"/>
    </row>
    <row r="434" spans="1:4" ht="40" customHeight="1" x14ac:dyDescent="0.35">
      <c r="A434" s="316"/>
      <c r="B434" s="318" t="s">
        <v>601</v>
      </c>
      <c r="C434" s="318"/>
      <c r="D434" s="319"/>
    </row>
    <row r="435" spans="1:4" ht="15.5" customHeight="1" x14ac:dyDescent="0.35">
      <c r="A435" s="316"/>
      <c r="B435" s="318" t="s">
        <v>513</v>
      </c>
      <c r="C435" s="318"/>
      <c r="D435" s="319"/>
    </row>
    <row r="436" spans="1:4" ht="16" customHeight="1" x14ac:dyDescent="0.35">
      <c r="A436" s="317"/>
      <c r="B436" s="320" t="s">
        <v>381</v>
      </c>
      <c r="C436" s="320"/>
      <c r="D436" s="321"/>
    </row>
    <row r="437" spans="1:4" ht="15.5" customHeight="1" x14ac:dyDescent="0.35">
      <c r="A437" s="315" t="s">
        <v>320</v>
      </c>
      <c r="B437" s="322" t="s">
        <v>321</v>
      </c>
      <c r="C437" s="322"/>
      <c r="D437" s="323"/>
    </row>
    <row r="438" spans="1:4" x14ac:dyDescent="0.35">
      <c r="A438" s="316"/>
      <c r="B438" s="318" t="s">
        <v>514</v>
      </c>
      <c r="C438" s="318"/>
      <c r="D438" s="319"/>
    </row>
    <row r="439" spans="1:4" ht="15.5" customHeight="1" x14ac:dyDescent="0.35">
      <c r="A439" s="316"/>
      <c r="B439" s="318" t="s">
        <v>322</v>
      </c>
      <c r="C439" s="318"/>
      <c r="D439" s="319"/>
    </row>
    <row r="440" spans="1:4" ht="15.5" customHeight="1" x14ac:dyDescent="0.35">
      <c r="A440" s="316"/>
      <c r="B440" s="318" t="s">
        <v>323</v>
      </c>
      <c r="C440" s="318"/>
      <c r="D440" s="319"/>
    </row>
    <row r="441" spans="1:4" ht="84.5" customHeight="1" x14ac:dyDescent="0.35">
      <c r="A441" s="316"/>
      <c r="B441" s="318" t="s">
        <v>612</v>
      </c>
      <c r="C441" s="318"/>
      <c r="D441" s="319"/>
    </row>
    <row r="442" spans="1:4" ht="15.5" customHeight="1" x14ac:dyDescent="0.35">
      <c r="A442" s="316"/>
      <c r="B442" s="318" t="s">
        <v>383</v>
      </c>
      <c r="C442" s="318"/>
      <c r="D442" s="319"/>
    </row>
    <row r="443" spans="1:4" x14ac:dyDescent="0.35">
      <c r="A443" s="316"/>
      <c r="B443" s="318" t="s">
        <v>324</v>
      </c>
      <c r="C443" s="318"/>
      <c r="D443" s="319"/>
    </row>
    <row r="444" spans="1:4" ht="15.5" customHeight="1" x14ac:dyDescent="0.35">
      <c r="A444" s="317"/>
      <c r="B444" s="320" t="s">
        <v>384</v>
      </c>
      <c r="C444" s="320"/>
      <c r="D444" s="321"/>
    </row>
    <row r="445" spans="1:4" ht="28" customHeight="1" x14ac:dyDescent="0.35">
      <c r="A445" s="265"/>
      <c r="B445" s="318" t="s">
        <v>385</v>
      </c>
      <c r="C445" s="318"/>
      <c r="D445" s="319"/>
    </row>
    <row r="446" spans="1:4" ht="28.5" customHeight="1" x14ac:dyDescent="0.35">
      <c r="A446" s="265" t="s">
        <v>325</v>
      </c>
      <c r="B446" s="318" t="s">
        <v>386</v>
      </c>
      <c r="C446" s="318"/>
      <c r="D446" s="319"/>
    </row>
    <row r="447" spans="1:4" ht="31" customHeight="1" x14ac:dyDescent="0.35">
      <c r="A447" s="266"/>
      <c r="B447" s="318" t="s">
        <v>387</v>
      </c>
      <c r="C447" s="318"/>
      <c r="D447" s="319"/>
    </row>
    <row r="448" spans="1:4" ht="15.5" customHeight="1" x14ac:dyDescent="0.35">
      <c r="A448" s="266"/>
      <c r="B448" s="318" t="s">
        <v>398</v>
      </c>
      <c r="C448" s="318"/>
      <c r="D448" s="319"/>
    </row>
    <row r="449" spans="1:4" ht="33" customHeight="1" x14ac:dyDescent="0.35">
      <c r="A449" s="266"/>
      <c r="B449" s="318" t="s">
        <v>388</v>
      </c>
      <c r="C449" s="318"/>
      <c r="D449" s="319"/>
    </row>
    <row r="450" spans="1:4" ht="15.5" customHeight="1" x14ac:dyDescent="0.35">
      <c r="A450" s="266"/>
      <c r="B450" s="318" t="s">
        <v>389</v>
      </c>
      <c r="C450" s="318"/>
      <c r="D450" s="319"/>
    </row>
    <row r="451" spans="1:4" ht="15.5" customHeight="1" x14ac:dyDescent="0.35">
      <c r="A451" s="266"/>
      <c r="B451" s="318" t="s">
        <v>390</v>
      </c>
      <c r="C451" s="318"/>
      <c r="D451" s="319"/>
    </row>
    <row r="452" spans="1:4" x14ac:dyDescent="0.35">
      <c r="A452" s="266"/>
      <c r="B452" s="318" t="s">
        <v>391</v>
      </c>
      <c r="C452" s="318"/>
      <c r="D452" s="319"/>
    </row>
    <row r="453" spans="1:4" ht="15.5" customHeight="1" x14ac:dyDescent="0.35">
      <c r="A453" s="315" t="s">
        <v>326</v>
      </c>
      <c r="B453" s="322" t="s">
        <v>327</v>
      </c>
      <c r="C453" s="322"/>
      <c r="D453" s="323"/>
    </row>
    <row r="454" spans="1:4" x14ac:dyDescent="0.35">
      <c r="A454" s="316"/>
      <c r="B454" s="318" t="s">
        <v>328</v>
      </c>
      <c r="C454" s="318"/>
      <c r="D454" s="319"/>
    </row>
    <row r="455" spans="1:4" ht="15.5" customHeight="1" x14ac:dyDescent="0.35">
      <c r="A455" s="316"/>
      <c r="B455" s="318" t="s">
        <v>329</v>
      </c>
      <c r="C455" s="318"/>
      <c r="D455" s="319"/>
    </row>
    <row r="456" spans="1:4" ht="33.5" customHeight="1" x14ac:dyDescent="0.35">
      <c r="A456" s="316"/>
      <c r="B456" s="318" t="s">
        <v>330</v>
      </c>
      <c r="C456" s="318"/>
      <c r="D456" s="319"/>
    </row>
    <row r="457" spans="1:4" ht="15.5" customHeight="1" x14ac:dyDescent="0.35">
      <c r="A457" s="316"/>
      <c r="B457" s="318" t="s">
        <v>331</v>
      </c>
      <c r="C457" s="318"/>
      <c r="D457" s="319"/>
    </row>
    <row r="458" spans="1:4" ht="15.5" customHeight="1" x14ac:dyDescent="0.35">
      <c r="A458" s="316"/>
      <c r="B458" s="320" t="s">
        <v>332</v>
      </c>
      <c r="C458" s="320"/>
      <c r="D458" s="321"/>
    </row>
    <row r="459" spans="1:4" ht="15.5" customHeight="1" x14ac:dyDescent="0.35">
      <c r="A459" s="317"/>
      <c r="B459" s="320" t="s">
        <v>397</v>
      </c>
      <c r="C459" s="320"/>
      <c r="D459" s="321"/>
    </row>
    <row r="460" spans="1:4" ht="15.5" hidden="1" customHeight="1" x14ac:dyDescent="0.35">
      <c r="A460" s="315" t="s">
        <v>334</v>
      </c>
      <c r="B460" s="322" t="s">
        <v>335</v>
      </c>
      <c r="C460" s="322"/>
      <c r="D460" s="323"/>
    </row>
    <row r="461" spans="1:4" ht="15.5" hidden="1" customHeight="1" x14ac:dyDescent="0.35">
      <c r="A461" s="316"/>
      <c r="B461" s="318" t="s">
        <v>336</v>
      </c>
      <c r="C461" s="318"/>
      <c r="D461" s="319"/>
    </row>
    <row r="462" spans="1:4" ht="15.5" hidden="1" customHeight="1" x14ac:dyDescent="0.35">
      <c r="A462" s="316"/>
      <c r="B462" s="318" t="s">
        <v>337</v>
      </c>
      <c r="C462" s="318"/>
      <c r="D462" s="319"/>
    </row>
    <row r="463" spans="1:4" ht="15.5" hidden="1" customHeight="1" x14ac:dyDescent="0.35">
      <c r="A463" s="316"/>
      <c r="B463" s="318" t="s">
        <v>338</v>
      </c>
      <c r="C463" s="318"/>
      <c r="D463" s="319"/>
    </row>
    <row r="464" spans="1:4" hidden="1" x14ac:dyDescent="0.35">
      <c r="A464" s="316"/>
      <c r="B464" s="318"/>
      <c r="C464" s="318"/>
      <c r="D464" s="319"/>
    </row>
    <row r="465" spans="1:4" ht="15.5" customHeight="1" x14ac:dyDescent="0.35">
      <c r="A465" s="316"/>
      <c r="B465" s="318" t="s">
        <v>339</v>
      </c>
      <c r="C465" s="318"/>
      <c r="D465" s="319"/>
    </row>
    <row r="466" spans="1:4" ht="45.5" customHeight="1" x14ac:dyDescent="0.35">
      <c r="A466" s="316"/>
      <c r="B466" s="318" t="s">
        <v>340</v>
      </c>
      <c r="C466" s="318"/>
      <c r="D466" s="319"/>
    </row>
    <row r="467" spans="1:4" ht="15.5" customHeight="1" x14ac:dyDescent="0.35">
      <c r="A467" s="316"/>
      <c r="B467" s="318" t="s">
        <v>618</v>
      </c>
      <c r="C467" s="318"/>
      <c r="D467" s="319"/>
    </row>
    <row r="468" spans="1:4" x14ac:dyDescent="0.35">
      <c r="A468" s="316"/>
      <c r="B468" s="318" t="s">
        <v>392</v>
      </c>
      <c r="C468" s="318"/>
      <c r="D468" s="319"/>
    </row>
    <row r="469" spans="1:4" x14ac:dyDescent="0.35">
      <c r="A469" s="316"/>
      <c r="B469" s="318" t="s">
        <v>512</v>
      </c>
      <c r="C469" s="318"/>
      <c r="D469" s="319"/>
    </row>
    <row r="470" spans="1:4" ht="15.5" customHeight="1" x14ac:dyDescent="0.35">
      <c r="A470" s="316"/>
      <c r="B470" s="318" t="s">
        <v>393</v>
      </c>
      <c r="C470" s="318"/>
      <c r="D470" s="319"/>
    </row>
    <row r="471" spans="1:4" ht="15.5" customHeight="1" x14ac:dyDescent="0.35">
      <c r="A471" s="316"/>
      <c r="B471" s="318" t="s">
        <v>394</v>
      </c>
      <c r="C471" s="318"/>
      <c r="D471" s="319"/>
    </row>
    <row r="472" spans="1:4" ht="15.5" customHeight="1" x14ac:dyDescent="0.35">
      <c r="A472" s="316"/>
      <c r="B472" s="318" t="s">
        <v>395</v>
      </c>
      <c r="C472" s="318"/>
      <c r="D472" s="319"/>
    </row>
    <row r="473" spans="1:4" ht="15.5" customHeight="1" x14ac:dyDescent="0.35">
      <c r="A473" s="316"/>
      <c r="B473" s="318" t="s">
        <v>396</v>
      </c>
      <c r="C473" s="318"/>
      <c r="D473" s="319"/>
    </row>
    <row r="474" spans="1:4" x14ac:dyDescent="0.35">
      <c r="A474" s="317"/>
      <c r="B474" s="320" t="s">
        <v>333</v>
      </c>
      <c r="C474" s="320"/>
      <c r="D474" s="321"/>
    </row>
    <row r="475" spans="1:4" s="59" customFormat="1" ht="25.5" customHeight="1" x14ac:dyDescent="0.35">
      <c r="A475" s="358" t="s">
        <v>615</v>
      </c>
      <c r="B475" s="358"/>
      <c r="C475" s="358"/>
      <c r="D475" s="358"/>
    </row>
    <row r="476" spans="1:4" s="59" customFormat="1" x14ac:dyDescent="0.35">
      <c r="A476" s="268"/>
      <c r="B476" s="268"/>
      <c r="C476" s="268"/>
      <c r="D476" s="268"/>
    </row>
    <row r="477" spans="1:4" s="59" customFormat="1" x14ac:dyDescent="0.35">
      <c r="A477" s="255">
        <v>1</v>
      </c>
      <c r="B477" s="156" t="s">
        <v>341</v>
      </c>
      <c r="C477" s="255" t="s">
        <v>33</v>
      </c>
      <c r="D477" s="272" t="s">
        <v>616</v>
      </c>
    </row>
    <row r="478" spans="1:4" s="59" customFormat="1" x14ac:dyDescent="0.35">
      <c r="A478" s="255">
        <v>2</v>
      </c>
      <c r="B478" s="156" t="s">
        <v>342</v>
      </c>
      <c r="C478" s="255" t="s">
        <v>33</v>
      </c>
      <c r="D478" s="272">
        <v>0</v>
      </c>
    </row>
    <row r="479" spans="1:4" s="59" customFormat="1" ht="31" x14ac:dyDescent="0.35">
      <c r="A479" s="255">
        <v>3</v>
      </c>
      <c r="B479" s="156" t="s">
        <v>343</v>
      </c>
      <c r="C479" s="255" t="s">
        <v>142</v>
      </c>
      <c r="D479" s="272" t="s">
        <v>617</v>
      </c>
    </row>
  </sheetData>
  <mergeCells count="242">
    <mergeCell ref="B472:D472"/>
    <mergeCell ref="B473:D473"/>
    <mergeCell ref="A460:A474"/>
    <mergeCell ref="B474:D474"/>
    <mergeCell ref="B457:D457"/>
    <mergeCell ref="B458:D458"/>
    <mergeCell ref="A453:A459"/>
    <mergeCell ref="B466:D466"/>
    <mergeCell ref="B467:D467"/>
    <mergeCell ref="B468:D468"/>
    <mergeCell ref="B469:D469"/>
    <mergeCell ref="B470:D470"/>
    <mergeCell ref="B471:D471"/>
    <mergeCell ref="B459:D459"/>
    <mergeCell ref="B460:D460"/>
    <mergeCell ref="B461:D461"/>
    <mergeCell ref="B462:D462"/>
    <mergeCell ref="B463:D463"/>
    <mergeCell ref="B464:D464"/>
    <mergeCell ref="B465:D465"/>
    <mergeCell ref="B448:D448"/>
    <mergeCell ref="B449:D449"/>
    <mergeCell ref="B450:D450"/>
    <mergeCell ref="B451:D451"/>
    <mergeCell ref="B452:D452"/>
    <mergeCell ref="B453:D453"/>
    <mergeCell ref="B454:D454"/>
    <mergeCell ref="B455:D455"/>
    <mergeCell ref="B456:D456"/>
    <mergeCell ref="B443:D443"/>
    <mergeCell ref="A424:A436"/>
    <mergeCell ref="A437:A444"/>
    <mergeCell ref="B444:D444"/>
    <mergeCell ref="B445:D445"/>
    <mergeCell ref="B446:D446"/>
    <mergeCell ref="B447:D447"/>
    <mergeCell ref="B440:D440"/>
    <mergeCell ref="B441:D441"/>
    <mergeCell ref="B432:D432"/>
    <mergeCell ref="B433:D433"/>
    <mergeCell ref="B434:D434"/>
    <mergeCell ref="B435:D435"/>
    <mergeCell ref="B436:D436"/>
    <mergeCell ref="B437:D437"/>
    <mergeCell ref="B438:D438"/>
    <mergeCell ref="B439:D439"/>
    <mergeCell ref="B424:D424"/>
    <mergeCell ref="B425:D425"/>
    <mergeCell ref="B426:D426"/>
    <mergeCell ref="B427:D427"/>
    <mergeCell ref="B428:D428"/>
    <mergeCell ref="B429:D429"/>
    <mergeCell ref="B430:D430"/>
    <mergeCell ref="B431:D431"/>
    <mergeCell ref="B442:D442"/>
    <mergeCell ref="B421:D421"/>
    <mergeCell ref="B422:D422"/>
    <mergeCell ref="B410:D410"/>
    <mergeCell ref="B411:D411"/>
    <mergeCell ref="B412:D412"/>
    <mergeCell ref="B413:D413"/>
    <mergeCell ref="B414:D414"/>
    <mergeCell ref="B415:D415"/>
    <mergeCell ref="A421:A423"/>
    <mergeCell ref="B423:D423"/>
    <mergeCell ref="B407:D407"/>
    <mergeCell ref="B408:D408"/>
    <mergeCell ref="B409:D409"/>
    <mergeCell ref="B416:D416"/>
    <mergeCell ref="B417:D417"/>
    <mergeCell ref="B418:D418"/>
    <mergeCell ref="B419:D419"/>
    <mergeCell ref="A398:A402"/>
    <mergeCell ref="A403:A420"/>
    <mergeCell ref="B420:D420"/>
    <mergeCell ref="B398:D398"/>
    <mergeCell ref="B399:D399"/>
    <mergeCell ref="B400:D400"/>
    <mergeCell ref="B401:D401"/>
    <mergeCell ref="B402:D402"/>
    <mergeCell ref="B403:D403"/>
    <mergeCell ref="B404:D404"/>
    <mergeCell ref="B405:D405"/>
    <mergeCell ref="B406:D406"/>
    <mergeCell ref="A381:A390"/>
    <mergeCell ref="B390:D390"/>
    <mergeCell ref="B391:D391"/>
    <mergeCell ref="B392:D392"/>
    <mergeCell ref="B393:D393"/>
    <mergeCell ref="B394:D394"/>
    <mergeCell ref="B395:D395"/>
    <mergeCell ref="B396:D396"/>
    <mergeCell ref="A391:A393"/>
    <mergeCell ref="A394:A397"/>
    <mergeCell ref="B397:D397"/>
    <mergeCell ref="B381:D381"/>
    <mergeCell ref="B382:D382"/>
    <mergeCell ref="B383:D383"/>
    <mergeCell ref="B384:D384"/>
    <mergeCell ref="B385:D385"/>
    <mergeCell ref="B386:D386"/>
    <mergeCell ref="B387:D387"/>
    <mergeCell ref="B388:D388"/>
    <mergeCell ref="B389:D389"/>
    <mergeCell ref="B335:B336"/>
    <mergeCell ref="C335:C336"/>
    <mergeCell ref="D335:D336"/>
    <mergeCell ref="A340:D340"/>
    <mergeCell ref="A345:A346"/>
    <mergeCell ref="B345:B346"/>
    <mergeCell ref="C345:C346"/>
    <mergeCell ref="D345:D346"/>
    <mergeCell ref="A349:A351"/>
    <mergeCell ref="B349:B351"/>
    <mergeCell ref="C349:C351"/>
    <mergeCell ref="D349:D351"/>
    <mergeCell ref="A306:D306"/>
    <mergeCell ref="A318:D318"/>
    <mergeCell ref="B320:B321"/>
    <mergeCell ref="C320:C321"/>
    <mergeCell ref="D320:D321"/>
    <mergeCell ref="A333:D333"/>
    <mergeCell ref="A285:A286"/>
    <mergeCell ref="B285:B286"/>
    <mergeCell ref="C285:C286"/>
    <mergeCell ref="D285:D286"/>
    <mergeCell ref="A302:D302"/>
    <mergeCell ref="B304:B305"/>
    <mergeCell ref="C304:C305"/>
    <mergeCell ref="D304:D305"/>
    <mergeCell ref="B221:B222"/>
    <mergeCell ref="C221:C222"/>
    <mergeCell ref="D221:D222"/>
    <mergeCell ref="A261:D261"/>
    <mergeCell ref="B263:B264"/>
    <mergeCell ref="C263:C264"/>
    <mergeCell ref="D263:D264"/>
    <mergeCell ref="B208:B209"/>
    <mergeCell ref="C208:C209"/>
    <mergeCell ref="D208:D209"/>
    <mergeCell ref="B214:B215"/>
    <mergeCell ref="C214:C215"/>
    <mergeCell ref="D214:D215"/>
    <mergeCell ref="B234:B235"/>
    <mergeCell ref="C234:C235"/>
    <mergeCell ref="D234:D235"/>
    <mergeCell ref="B247:B248"/>
    <mergeCell ref="C247:C248"/>
    <mergeCell ref="D247:D248"/>
    <mergeCell ref="B141:B142"/>
    <mergeCell ref="C141:C142"/>
    <mergeCell ref="D141:D142"/>
    <mergeCell ref="B150:B151"/>
    <mergeCell ref="C150:C151"/>
    <mergeCell ref="D150:D151"/>
    <mergeCell ref="B125:B126"/>
    <mergeCell ref="C125:C126"/>
    <mergeCell ref="D125:D126"/>
    <mergeCell ref="B133:B134"/>
    <mergeCell ref="C133:C134"/>
    <mergeCell ref="D133:D134"/>
    <mergeCell ref="B190:B191"/>
    <mergeCell ref="C190:C191"/>
    <mergeCell ref="D190:D191"/>
    <mergeCell ref="B196:B197"/>
    <mergeCell ref="C196:C197"/>
    <mergeCell ref="D196:D197"/>
    <mergeCell ref="B159:B160"/>
    <mergeCell ref="C159:C160"/>
    <mergeCell ref="D159:D160"/>
    <mergeCell ref="B168:B169"/>
    <mergeCell ref="C168:C169"/>
    <mergeCell ref="D168:D169"/>
    <mergeCell ref="B99:B100"/>
    <mergeCell ref="A2:D2"/>
    <mergeCell ref="A3:D3"/>
    <mergeCell ref="B4:B5"/>
    <mergeCell ref="C4:C5"/>
    <mergeCell ref="D4:D5"/>
    <mergeCell ref="A7:D7"/>
    <mergeCell ref="A57:D57"/>
    <mergeCell ref="A67:D67"/>
    <mergeCell ref="A74:D74"/>
    <mergeCell ref="A42:D42"/>
    <mergeCell ref="A44:D44"/>
    <mergeCell ref="A47:D47"/>
    <mergeCell ref="A49:D49"/>
    <mergeCell ref="A52:D52"/>
    <mergeCell ref="A54:D54"/>
    <mergeCell ref="C99:C100"/>
    <mergeCell ref="D99:D100"/>
    <mergeCell ref="A94:D94"/>
    <mergeCell ref="A96:D96"/>
    <mergeCell ref="A98:D98"/>
    <mergeCell ref="B111:B112"/>
    <mergeCell ref="C111:C112"/>
    <mergeCell ref="D111:D112"/>
    <mergeCell ref="A1:D1"/>
    <mergeCell ref="B202:B203"/>
    <mergeCell ref="C202:C203"/>
    <mergeCell ref="D202:D203"/>
    <mergeCell ref="A10:D10"/>
    <mergeCell ref="A12:D12"/>
    <mergeCell ref="A33:D33"/>
    <mergeCell ref="A38:D38"/>
    <mergeCell ref="B39:B40"/>
    <mergeCell ref="C39:C40"/>
    <mergeCell ref="D39:D40"/>
    <mergeCell ref="A81:D81"/>
    <mergeCell ref="A88:D88"/>
    <mergeCell ref="A90:D90"/>
    <mergeCell ref="B105:B106"/>
    <mergeCell ref="C105:C106"/>
    <mergeCell ref="D105:D106"/>
    <mergeCell ref="B117:B118"/>
    <mergeCell ref="C117:C118"/>
    <mergeCell ref="D117:D118"/>
    <mergeCell ref="A92:D92"/>
    <mergeCell ref="A475:D475"/>
    <mergeCell ref="A352:A353"/>
    <mergeCell ref="B352:B353"/>
    <mergeCell ref="C352:C353"/>
    <mergeCell ref="D352:D353"/>
    <mergeCell ref="A365:D365"/>
    <mergeCell ref="A368:A372"/>
    <mergeCell ref="A373:A375"/>
    <mergeCell ref="A376:A377"/>
    <mergeCell ref="A378:A380"/>
    <mergeCell ref="B372:D372"/>
    <mergeCell ref="B373:D373"/>
    <mergeCell ref="B374:D374"/>
    <mergeCell ref="B375:D375"/>
    <mergeCell ref="B376:D376"/>
    <mergeCell ref="B367:D367"/>
    <mergeCell ref="B368:D368"/>
    <mergeCell ref="B369:D369"/>
    <mergeCell ref="B370:D370"/>
    <mergeCell ref="B371:D371"/>
    <mergeCell ref="B377:D377"/>
    <mergeCell ref="B378:D378"/>
    <mergeCell ref="B379:D379"/>
    <mergeCell ref="B380:D380"/>
  </mergeCells>
  <pageMargins left="0.70866141732283472" right="0.31496062992125984" top="0.15748031496062992" bottom="0.15748031496062992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23C7F-7E6B-467E-B698-E36DBF23E813}">
  <sheetPr>
    <pageSetUpPr fitToPage="1"/>
  </sheetPr>
  <dimension ref="A1:R483"/>
  <sheetViews>
    <sheetView zoomScale="55" zoomScaleNormal="55" workbookViewId="0">
      <selection sqref="A1:D482"/>
    </sheetView>
  </sheetViews>
  <sheetFormatPr defaultRowHeight="15.5" x14ac:dyDescent="0.35"/>
  <cols>
    <col min="1" max="1" width="16.1796875" style="142" customWidth="1"/>
    <col min="2" max="2" width="63.1796875" style="5" customWidth="1"/>
    <col min="3" max="3" width="8.7265625" style="5"/>
    <col min="4" max="4" width="34.1796875" style="5" customWidth="1"/>
    <col min="5" max="25" width="0" style="5" hidden="1" customWidth="1"/>
    <col min="26" max="16384" width="8.7265625" style="5"/>
  </cols>
  <sheetData>
    <row r="1" spans="1:4" s="52" customFormat="1" ht="63.75" customHeight="1" x14ac:dyDescent="0.35">
      <c r="A1" s="326" t="s">
        <v>519</v>
      </c>
      <c r="B1" s="327"/>
      <c r="C1" s="327"/>
      <c r="D1" s="327"/>
    </row>
    <row r="2" spans="1:4" x14ac:dyDescent="0.35">
      <c r="A2" s="328" t="s">
        <v>520</v>
      </c>
      <c r="B2" s="328"/>
      <c r="C2" s="328"/>
      <c r="D2" s="328"/>
    </row>
    <row r="3" spans="1:4" x14ac:dyDescent="0.35">
      <c r="A3" s="329" t="s">
        <v>410</v>
      </c>
      <c r="B3" s="329"/>
      <c r="C3" s="329"/>
      <c r="D3" s="329"/>
    </row>
    <row r="4" spans="1:4" ht="43" customHeight="1" x14ac:dyDescent="0.35">
      <c r="A4" s="149" t="s">
        <v>0</v>
      </c>
      <c r="B4" s="324" t="s">
        <v>2</v>
      </c>
      <c r="C4" s="324" t="s">
        <v>3</v>
      </c>
      <c r="D4" s="324" t="s">
        <v>4</v>
      </c>
    </row>
    <row r="5" spans="1:4" x14ac:dyDescent="0.35">
      <c r="A5" s="149" t="s">
        <v>1</v>
      </c>
      <c r="B5" s="324"/>
      <c r="C5" s="324"/>
      <c r="D5" s="324"/>
    </row>
    <row r="6" spans="1:4" x14ac:dyDescent="0.35">
      <c r="A6" s="255" t="s">
        <v>5</v>
      </c>
      <c r="B6" s="156" t="s">
        <v>6</v>
      </c>
      <c r="C6" s="255" t="s">
        <v>7</v>
      </c>
      <c r="D6" s="277">
        <v>45657</v>
      </c>
    </row>
    <row r="7" spans="1:4" ht="21" customHeight="1" x14ac:dyDescent="0.35">
      <c r="A7" s="312" t="s">
        <v>8</v>
      </c>
      <c r="B7" s="312"/>
      <c r="C7" s="312"/>
      <c r="D7" s="312"/>
    </row>
    <row r="8" spans="1:4" ht="35" customHeight="1" x14ac:dyDescent="0.35">
      <c r="A8" s="255" t="s">
        <v>9</v>
      </c>
      <c r="B8" s="156" t="s">
        <v>10</v>
      </c>
      <c r="C8" s="255" t="s">
        <v>7</v>
      </c>
      <c r="D8" s="159" t="s">
        <v>412</v>
      </c>
    </row>
    <row r="9" spans="1:4" x14ac:dyDescent="0.35">
      <c r="A9" s="255" t="s">
        <v>12</v>
      </c>
      <c r="B9" s="156" t="s">
        <v>13</v>
      </c>
      <c r="C9" s="255" t="s">
        <v>7</v>
      </c>
      <c r="D9" s="161"/>
    </row>
    <row r="10" spans="1:4" ht="15" customHeight="1" x14ac:dyDescent="0.35">
      <c r="A10" s="312" t="s">
        <v>14</v>
      </c>
      <c r="B10" s="312"/>
      <c r="C10" s="312"/>
      <c r="D10" s="312"/>
    </row>
    <row r="11" spans="1:4" x14ac:dyDescent="0.35">
      <c r="A11" s="255" t="s">
        <v>15</v>
      </c>
      <c r="B11" s="156" t="s">
        <v>16</v>
      </c>
      <c r="C11" s="255" t="s">
        <v>7</v>
      </c>
      <c r="D11" s="159" t="s">
        <v>345</v>
      </c>
    </row>
    <row r="12" spans="1:4" ht="13" customHeight="1" x14ac:dyDescent="0.35">
      <c r="A12" s="312" t="s">
        <v>17</v>
      </c>
      <c r="B12" s="312"/>
      <c r="C12" s="312"/>
      <c r="D12" s="312"/>
    </row>
    <row r="13" spans="1:4" x14ac:dyDescent="0.35">
      <c r="A13" s="255" t="s">
        <v>18</v>
      </c>
      <c r="B13" s="156" t="s">
        <v>19</v>
      </c>
      <c r="C13" s="255" t="s">
        <v>7</v>
      </c>
      <c r="D13" s="163" t="s">
        <v>411</v>
      </c>
    </row>
    <row r="14" spans="1:4" x14ac:dyDescent="0.35">
      <c r="A14" s="255" t="s">
        <v>21</v>
      </c>
      <c r="B14" s="156" t="s">
        <v>22</v>
      </c>
      <c r="C14" s="255" t="s">
        <v>7</v>
      </c>
      <c r="D14" s="159">
        <v>2010</v>
      </c>
    </row>
    <row r="15" spans="1:4" x14ac:dyDescent="0.35">
      <c r="A15" s="255" t="s">
        <v>23</v>
      </c>
      <c r="B15" s="156" t="s">
        <v>24</v>
      </c>
      <c r="C15" s="255" t="s">
        <v>7</v>
      </c>
      <c r="D15" s="159" t="s">
        <v>25</v>
      </c>
    </row>
    <row r="16" spans="1:4" x14ac:dyDescent="0.35">
      <c r="A16" s="255" t="s">
        <v>26</v>
      </c>
      <c r="B16" s="156" t="s">
        <v>27</v>
      </c>
      <c r="C16" s="255" t="s">
        <v>7</v>
      </c>
      <c r="D16" s="159" t="s">
        <v>28</v>
      </c>
    </row>
    <row r="17" spans="1:6" x14ac:dyDescent="0.35">
      <c r="A17" s="255" t="s">
        <v>29</v>
      </c>
      <c r="B17" s="156" t="s">
        <v>30</v>
      </c>
      <c r="C17" s="255" t="s">
        <v>7</v>
      </c>
      <c r="D17" s="159">
        <v>25</v>
      </c>
    </row>
    <row r="18" spans="1:6" x14ac:dyDescent="0.35">
      <c r="A18" s="255" t="s">
        <v>31</v>
      </c>
      <c r="B18" s="165" t="s">
        <v>32</v>
      </c>
      <c r="C18" s="255" t="s">
        <v>33</v>
      </c>
      <c r="D18" s="159">
        <v>25</v>
      </c>
    </row>
    <row r="19" spans="1:6" x14ac:dyDescent="0.35">
      <c r="A19" s="255" t="s">
        <v>34</v>
      </c>
      <c r="B19" s="165" t="s">
        <v>35</v>
      </c>
      <c r="C19" s="255" t="s">
        <v>33</v>
      </c>
      <c r="D19" s="159">
        <v>1</v>
      </c>
    </row>
    <row r="20" spans="1:6" x14ac:dyDescent="0.35">
      <c r="A20" s="255" t="s">
        <v>36</v>
      </c>
      <c r="B20" s="156" t="s">
        <v>37</v>
      </c>
      <c r="C20" s="255" t="s">
        <v>33</v>
      </c>
      <c r="D20" s="159">
        <v>1</v>
      </c>
    </row>
    <row r="21" spans="1:6" x14ac:dyDescent="0.35">
      <c r="A21" s="255" t="s">
        <v>38</v>
      </c>
      <c r="B21" s="156" t="s">
        <v>39</v>
      </c>
      <c r="C21" s="255" t="s">
        <v>33</v>
      </c>
      <c r="D21" s="159">
        <v>3</v>
      </c>
    </row>
    <row r="22" spans="1:6" x14ac:dyDescent="0.35">
      <c r="A22" s="255" t="s">
        <v>40</v>
      </c>
      <c r="B22" s="156" t="s">
        <v>41</v>
      </c>
      <c r="C22" s="255" t="s">
        <v>7</v>
      </c>
      <c r="D22" s="159"/>
    </row>
    <row r="23" spans="1:6" x14ac:dyDescent="0.35">
      <c r="A23" s="255" t="s">
        <v>42</v>
      </c>
      <c r="B23" s="165" t="s">
        <v>43</v>
      </c>
      <c r="C23" s="255" t="s">
        <v>33</v>
      </c>
      <c r="D23" s="159">
        <v>192</v>
      </c>
    </row>
    <row r="24" spans="1:6" x14ac:dyDescent="0.35">
      <c r="A24" s="255" t="s">
        <v>44</v>
      </c>
      <c r="B24" s="165" t="s">
        <v>45</v>
      </c>
      <c r="C24" s="255" t="s">
        <v>33</v>
      </c>
      <c r="D24" s="159">
        <v>7</v>
      </c>
    </row>
    <row r="25" spans="1:6" x14ac:dyDescent="0.35">
      <c r="A25" s="255" t="s">
        <v>46</v>
      </c>
      <c r="B25" s="156" t="s">
        <v>47</v>
      </c>
      <c r="C25" s="255" t="s">
        <v>48</v>
      </c>
      <c r="D25" s="159">
        <v>16614.080000000002</v>
      </c>
    </row>
    <row r="26" spans="1:6" x14ac:dyDescent="0.35">
      <c r="A26" s="255" t="s">
        <v>49</v>
      </c>
      <c r="B26" s="165" t="s">
        <v>50</v>
      </c>
      <c r="C26" s="255" t="s">
        <v>48</v>
      </c>
      <c r="D26" s="159">
        <v>12084.5</v>
      </c>
      <c r="F26" s="5">
        <f>D26+D27</f>
        <v>12944.48</v>
      </c>
    </row>
    <row r="27" spans="1:6" x14ac:dyDescent="0.35">
      <c r="A27" s="255" t="s">
        <v>51</v>
      </c>
      <c r="B27" s="165" t="s">
        <v>52</v>
      </c>
      <c r="C27" s="255" t="s">
        <v>48</v>
      </c>
      <c r="D27" s="159">
        <v>859.98</v>
      </c>
    </row>
    <row r="28" spans="1:6" ht="31" x14ac:dyDescent="0.35">
      <c r="A28" s="255" t="s">
        <v>53</v>
      </c>
      <c r="B28" s="165" t="s">
        <v>54</v>
      </c>
      <c r="C28" s="255" t="s">
        <v>48</v>
      </c>
      <c r="D28" s="159">
        <v>3669.6</v>
      </c>
    </row>
    <row r="29" spans="1:6" ht="31" x14ac:dyDescent="0.35">
      <c r="A29" s="255" t="s">
        <v>55</v>
      </c>
      <c r="B29" s="156" t="s">
        <v>56</v>
      </c>
      <c r="C29" s="255" t="s">
        <v>7</v>
      </c>
      <c r="D29" s="159" t="s">
        <v>413</v>
      </c>
    </row>
    <row r="30" spans="1:6" ht="31" x14ac:dyDescent="0.35">
      <c r="A30" s="255" t="s">
        <v>58</v>
      </c>
      <c r="B30" s="156" t="s">
        <v>59</v>
      </c>
      <c r="C30" s="255" t="s">
        <v>48</v>
      </c>
      <c r="D30" s="159">
        <v>6280</v>
      </c>
    </row>
    <row r="31" spans="1:6" x14ac:dyDescent="0.35">
      <c r="A31" s="255" t="s">
        <v>60</v>
      </c>
      <c r="B31" s="156" t="s">
        <v>61</v>
      </c>
      <c r="C31" s="255" t="s">
        <v>48</v>
      </c>
      <c r="D31" s="159">
        <v>795</v>
      </c>
    </row>
    <row r="32" spans="1:6" x14ac:dyDescent="0.35">
      <c r="A32" s="255" t="s">
        <v>62</v>
      </c>
      <c r="B32" s="156" t="s">
        <v>63</v>
      </c>
      <c r="C32" s="255" t="s">
        <v>7</v>
      </c>
      <c r="D32" s="159" t="s">
        <v>64</v>
      </c>
    </row>
    <row r="33" spans="1:4" x14ac:dyDescent="0.35">
      <c r="A33" s="312" t="s">
        <v>65</v>
      </c>
      <c r="B33" s="312"/>
      <c r="C33" s="312"/>
      <c r="D33" s="312"/>
    </row>
    <row r="34" spans="1:4" x14ac:dyDescent="0.35">
      <c r="A34" s="255" t="s">
        <v>66</v>
      </c>
      <c r="B34" s="156" t="s">
        <v>67</v>
      </c>
      <c r="C34" s="255" t="s">
        <v>7</v>
      </c>
      <c r="D34" s="159" t="s">
        <v>68</v>
      </c>
    </row>
    <row r="35" spans="1:4" x14ac:dyDescent="0.35">
      <c r="A35" s="255" t="s">
        <v>69</v>
      </c>
      <c r="B35" s="156" t="s">
        <v>70</v>
      </c>
      <c r="C35" s="255" t="s">
        <v>7</v>
      </c>
      <c r="D35" s="159" t="s">
        <v>68</v>
      </c>
    </row>
    <row r="36" spans="1:4" x14ac:dyDescent="0.35">
      <c r="A36" s="255" t="s">
        <v>71</v>
      </c>
      <c r="B36" s="156" t="s">
        <v>347</v>
      </c>
      <c r="C36" s="255" t="s">
        <v>7</v>
      </c>
      <c r="D36" s="159">
        <v>56</v>
      </c>
    </row>
    <row r="37" spans="1:4" hidden="1" x14ac:dyDescent="0.35">
      <c r="A37" s="167"/>
      <c r="B37" s="168"/>
      <c r="C37" s="168"/>
      <c r="D37" s="168"/>
    </row>
    <row r="38" spans="1:4" ht="33" hidden="1" customHeight="1" x14ac:dyDescent="0.35">
      <c r="A38" s="352" t="s">
        <v>72</v>
      </c>
      <c r="B38" s="353"/>
      <c r="C38" s="353"/>
      <c r="D38" s="353"/>
    </row>
    <row r="39" spans="1:4" hidden="1" x14ac:dyDescent="0.35">
      <c r="A39" s="170" t="s">
        <v>0</v>
      </c>
      <c r="B39" s="333" t="s">
        <v>2</v>
      </c>
      <c r="C39" s="333" t="s">
        <v>3</v>
      </c>
      <c r="D39" s="325" t="s">
        <v>4</v>
      </c>
    </row>
    <row r="40" spans="1:4" hidden="1" x14ac:dyDescent="0.35">
      <c r="A40" s="146" t="s">
        <v>1</v>
      </c>
      <c r="B40" s="333"/>
      <c r="C40" s="333"/>
      <c r="D40" s="325"/>
    </row>
    <row r="41" spans="1:4" hidden="1" x14ac:dyDescent="0.35">
      <c r="A41" s="201" t="s">
        <v>5</v>
      </c>
      <c r="B41" s="216" t="s">
        <v>6</v>
      </c>
      <c r="C41" s="201" t="s">
        <v>7</v>
      </c>
      <c r="D41" s="154">
        <v>45291</v>
      </c>
    </row>
    <row r="42" spans="1:4" hidden="1" x14ac:dyDescent="0.35">
      <c r="A42" s="312" t="s">
        <v>73</v>
      </c>
      <c r="B42" s="312"/>
      <c r="C42" s="312"/>
      <c r="D42" s="312"/>
    </row>
    <row r="43" spans="1:4" ht="16" hidden="1" x14ac:dyDescent="0.35">
      <c r="A43" s="201" t="s">
        <v>9</v>
      </c>
      <c r="B43" s="216" t="s">
        <v>74</v>
      </c>
      <c r="C43" s="201" t="s">
        <v>7</v>
      </c>
      <c r="D43" s="172" t="s">
        <v>75</v>
      </c>
    </row>
    <row r="44" spans="1:4" hidden="1" x14ac:dyDescent="0.35">
      <c r="A44" s="312" t="s">
        <v>76</v>
      </c>
      <c r="B44" s="312"/>
      <c r="C44" s="312"/>
      <c r="D44" s="312"/>
    </row>
    <row r="45" spans="1:4" ht="16" hidden="1" x14ac:dyDescent="0.35">
      <c r="A45" s="201" t="s">
        <v>12</v>
      </c>
      <c r="B45" s="216" t="s">
        <v>77</v>
      </c>
      <c r="C45" s="201" t="s">
        <v>7</v>
      </c>
      <c r="D45" s="172" t="s">
        <v>78</v>
      </c>
    </row>
    <row r="46" spans="1:4" ht="16" hidden="1" x14ac:dyDescent="0.35">
      <c r="A46" s="201" t="s">
        <v>15</v>
      </c>
      <c r="B46" s="216" t="s">
        <v>79</v>
      </c>
      <c r="C46" s="201" t="s">
        <v>7</v>
      </c>
      <c r="D46" s="172" t="s">
        <v>80</v>
      </c>
    </row>
    <row r="47" spans="1:4" hidden="1" x14ac:dyDescent="0.35">
      <c r="A47" s="312" t="s">
        <v>81</v>
      </c>
      <c r="B47" s="312"/>
      <c r="C47" s="312"/>
      <c r="D47" s="312"/>
    </row>
    <row r="48" spans="1:4" ht="16" hidden="1" x14ac:dyDescent="0.35">
      <c r="A48" s="201" t="s">
        <v>18</v>
      </c>
      <c r="B48" s="216" t="s">
        <v>82</v>
      </c>
      <c r="C48" s="201" t="s">
        <v>7</v>
      </c>
      <c r="D48" s="172" t="s">
        <v>83</v>
      </c>
    </row>
    <row r="49" spans="1:4" hidden="1" x14ac:dyDescent="0.35">
      <c r="A49" s="312" t="s">
        <v>84</v>
      </c>
      <c r="B49" s="312"/>
      <c r="C49" s="312"/>
      <c r="D49" s="312"/>
    </row>
    <row r="50" spans="1:4" ht="16" hidden="1" x14ac:dyDescent="0.35">
      <c r="A50" s="201" t="s">
        <v>21</v>
      </c>
      <c r="B50" s="216" t="s">
        <v>85</v>
      </c>
      <c r="C50" s="201" t="s">
        <v>7</v>
      </c>
      <c r="D50" s="172" t="s">
        <v>86</v>
      </c>
    </row>
    <row r="51" spans="1:4" ht="16" hidden="1" x14ac:dyDescent="0.35">
      <c r="A51" s="201" t="s">
        <v>23</v>
      </c>
      <c r="B51" s="216" t="s">
        <v>87</v>
      </c>
      <c r="C51" s="201" t="s">
        <v>7</v>
      </c>
      <c r="D51" s="172" t="s">
        <v>88</v>
      </c>
    </row>
    <row r="52" spans="1:4" hidden="1" x14ac:dyDescent="0.35">
      <c r="A52" s="312" t="s">
        <v>89</v>
      </c>
      <c r="B52" s="312"/>
      <c r="C52" s="312"/>
      <c r="D52" s="312"/>
    </row>
    <row r="53" spans="1:4" ht="16" hidden="1" x14ac:dyDescent="0.35">
      <c r="A53" s="201" t="s">
        <v>26</v>
      </c>
      <c r="B53" s="216" t="s">
        <v>90</v>
      </c>
      <c r="C53" s="201" t="s">
        <v>48</v>
      </c>
      <c r="D53" s="172">
        <v>1400</v>
      </c>
    </row>
    <row r="54" spans="1:4" hidden="1" x14ac:dyDescent="0.35">
      <c r="A54" s="312" t="s">
        <v>91</v>
      </c>
      <c r="B54" s="312"/>
      <c r="C54" s="312"/>
      <c r="D54" s="312"/>
    </row>
    <row r="55" spans="1:4" ht="16" hidden="1" x14ac:dyDescent="0.35">
      <c r="A55" s="201" t="s">
        <v>29</v>
      </c>
      <c r="B55" s="216" t="s">
        <v>92</v>
      </c>
      <c r="C55" s="201" t="s">
        <v>7</v>
      </c>
      <c r="D55" s="172"/>
    </row>
    <row r="56" spans="1:4" ht="16" hidden="1" x14ac:dyDescent="0.35">
      <c r="A56" s="201" t="s">
        <v>31</v>
      </c>
      <c r="B56" s="216" t="s">
        <v>93</v>
      </c>
      <c r="C56" s="201" t="s">
        <v>33</v>
      </c>
      <c r="D56" s="172">
        <v>1</v>
      </c>
    </row>
    <row r="57" spans="1:4" hidden="1" x14ac:dyDescent="0.35">
      <c r="A57" s="312" t="s">
        <v>94</v>
      </c>
      <c r="B57" s="312"/>
      <c r="C57" s="312"/>
      <c r="D57" s="312"/>
    </row>
    <row r="58" spans="1:4" ht="16" hidden="1" x14ac:dyDescent="0.35">
      <c r="A58" s="201" t="s">
        <v>34</v>
      </c>
      <c r="B58" s="216" t="s">
        <v>95</v>
      </c>
      <c r="C58" s="201" t="s">
        <v>7</v>
      </c>
      <c r="D58" s="172">
        <v>1</v>
      </c>
    </row>
    <row r="59" spans="1:4" ht="16" hidden="1" x14ac:dyDescent="0.35">
      <c r="A59" s="201" t="s">
        <v>36</v>
      </c>
      <c r="B59" s="216" t="s">
        <v>96</v>
      </c>
      <c r="C59" s="201" t="s">
        <v>7</v>
      </c>
      <c r="D59" s="172" t="s">
        <v>97</v>
      </c>
    </row>
    <row r="60" spans="1:4" hidden="1" x14ac:dyDescent="0.35">
      <c r="A60" s="201" t="s">
        <v>38</v>
      </c>
      <c r="B60" s="216" t="s">
        <v>98</v>
      </c>
      <c r="C60" s="201" t="s">
        <v>7</v>
      </c>
      <c r="D60" s="138">
        <v>2012</v>
      </c>
    </row>
    <row r="61" spans="1:4" ht="16" hidden="1" x14ac:dyDescent="0.35">
      <c r="A61" s="201" t="s">
        <v>34</v>
      </c>
      <c r="B61" s="216" t="s">
        <v>95</v>
      </c>
      <c r="C61" s="201" t="s">
        <v>7</v>
      </c>
      <c r="D61" s="172">
        <v>1</v>
      </c>
    </row>
    <row r="62" spans="1:4" ht="16" hidden="1" x14ac:dyDescent="0.35">
      <c r="A62" s="201" t="s">
        <v>36</v>
      </c>
      <c r="B62" s="216" t="s">
        <v>96</v>
      </c>
      <c r="C62" s="201" t="s">
        <v>7</v>
      </c>
      <c r="D62" s="172" t="s">
        <v>97</v>
      </c>
    </row>
    <row r="63" spans="1:4" hidden="1" x14ac:dyDescent="0.35">
      <c r="A63" s="201" t="s">
        <v>38</v>
      </c>
      <c r="B63" s="216" t="s">
        <v>98</v>
      </c>
      <c r="C63" s="201" t="s">
        <v>7</v>
      </c>
      <c r="D63" s="138">
        <v>2012</v>
      </c>
    </row>
    <row r="64" spans="1:4" ht="16" hidden="1" x14ac:dyDescent="0.35">
      <c r="A64" s="201" t="s">
        <v>34</v>
      </c>
      <c r="B64" s="216" t="s">
        <v>95</v>
      </c>
      <c r="C64" s="201" t="s">
        <v>7</v>
      </c>
      <c r="D64" s="172">
        <v>1</v>
      </c>
    </row>
    <row r="65" spans="1:4" ht="16" hidden="1" x14ac:dyDescent="0.35">
      <c r="A65" s="201" t="s">
        <v>36</v>
      </c>
      <c r="B65" s="216" t="s">
        <v>96</v>
      </c>
      <c r="C65" s="201" t="s">
        <v>7</v>
      </c>
      <c r="D65" s="172" t="s">
        <v>99</v>
      </c>
    </row>
    <row r="66" spans="1:4" hidden="1" x14ac:dyDescent="0.35">
      <c r="A66" s="201" t="s">
        <v>38</v>
      </c>
      <c r="B66" s="216" t="s">
        <v>98</v>
      </c>
      <c r="C66" s="201" t="s">
        <v>7</v>
      </c>
      <c r="D66" s="138">
        <v>2012</v>
      </c>
    </row>
    <row r="67" spans="1:4" hidden="1" x14ac:dyDescent="0.35">
      <c r="A67" s="312" t="s">
        <v>100</v>
      </c>
      <c r="B67" s="312"/>
      <c r="C67" s="312"/>
      <c r="D67" s="312"/>
    </row>
    <row r="68" spans="1:4" ht="16" hidden="1" x14ac:dyDescent="0.35">
      <c r="A68" s="201" t="s">
        <v>40</v>
      </c>
      <c r="B68" s="216" t="s">
        <v>101</v>
      </c>
      <c r="C68" s="201" t="s">
        <v>7</v>
      </c>
      <c r="D68" s="172" t="s">
        <v>102</v>
      </c>
    </row>
    <row r="69" spans="1:4" ht="16" hidden="1" x14ac:dyDescent="0.35">
      <c r="A69" s="201" t="s">
        <v>42</v>
      </c>
      <c r="B69" s="216" t="s">
        <v>103</v>
      </c>
      <c r="C69" s="201" t="s">
        <v>7</v>
      </c>
      <c r="D69" s="172" t="s">
        <v>104</v>
      </c>
    </row>
    <row r="70" spans="1:4" ht="16" hidden="1" x14ac:dyDescent="0.35">
      <c r="A70" s="201" t="s">
        <v>44</v>
      </c>
      <c r="B70" s="216" t="s">
        <v>105</v>
      </c>
      <c r="C70" s="201" t="s">
        <v>7</v>
      </c>
      <c r="D70" s="172" t="s">
        <v>106</v>
      </c>
    </row>
    <row r="71" spans="1:4" ht="16" hidden="1" x14ac:dyDescent="0.35">
      <c r="A71" s="201" t="s">
        <v>46</v>
      </c>
      <c r="B71" s="216" t="s">
        <v>107</v>
      </c>
      <c r="C71" s="201" t="s">
        <v>7</v>
      </c>
      <c r="D71" s="172" t="s">
        <v>108</v>
      </c>
    </row>
    <row r="72" spans="1:4" hidden="1" x14ac:dyDescent="0.35">
      <c r="A72" s="201" t="s">
        <v>49</v>
      </c>
      <c r="B72" s="216" t="s">
        <v>109</v>
      </c>
      <c r="C72" s="201" t="s">
        <v>7</v>
      </c>
      <c r="D72" s="138">
        <v>2012</v>
      </c>
    </row>
    <row r="73" spans="1:4" hidden="1" x14ac:dyDescent="0.35">
      <c r="A73" s="201" t="s">
        <v>51</v>
      </c>
      <c r="B73" s="216" t="s">
        <v>110</v>
      </c>
      <c r="C73" s="201" t="s">
        <v>7</v>
      </c>
      <c r="D73" s="174">
        <v>44806</v>
      </c>
    </row>
    <row r="74" spans="1:4" hidden="1" x14ac:dyDescent="0.35">
      <c r="A74" s="312" t="s">
        <v>100</v>
      </c>
      <c r="B74" s="312"/>
      <c r="C74" s="312"/>
      <c r="D74" s="312"/>
    </row>
    <row r="75" spans="1:4" ht="16" hidden="1" x14ac:dyDescent="0.35">
      <c r="A75" s="201" t="s">
        <v>53</v>
      </c>
      <c r="B75" s="216" t="s">
        <v>111</v>
      </c>
      <c r="C75" s="201" t="s">
        <v>7</v>
      </c>
      <c r="D75" s="172" t="s">
        <v>112</v>
      </c>
    </row>
    <row r="76" spans="1:4" ht="16" hidden="1" x14ac:dyDescent="0.35">
      <c r="A76" s="201" t="s">
        <v>55</v>
      </c>
      <c r="B76" s="216" t="s">
        <v>113</v>
      </c>
      <c r="C76" s="201" t="s">
        <v>7</v>
      </c>
      <c r="D76" s="172" t="s">
        <v>114</v>
      </c>
    </row>
    <row r="77" spans="1:4" ht="16" hidden="1" x14ac:dyDescent="0.35">
      <c r="A77" s="201" t="s">
        <v>58</v>
      </c>
      <c r="B77" s="216" t="s">
        <v>105</v>
      </c>
      <c r="C77" s="201" t="s">
        <v>7</v>
      </c>
      <c r="D77" s="172" t="s">
        <v>115</v>
      </c>
    </row>
    <row r="78" spans="1:4" ht="16" hidden="1" x14ac:dyDescent="0.35">
      <c r="A78" s="201" t="s">
        <v>60</v>
      </c>
      <c r="B78" s="216" t="s">
        <v>107</v>
      </c>
      <c r="C78" s="201" t="s">
        <v>7</v>
      </c>
      <c r="D78" s="172" t="s">
        <v>116</v>
      </c>
    </row>
    <row r="79" spans="1:4" hidden="1" x14ac:dyDescent="0.35">
      <c r="A79" s="201" t="s">
        <v>62</v>
      </c>
      <c r="B79" s="216" t="s">
        <v>109</v>
      </c>
      <c r="C79" s="201" t="s">
        <v>7</v>
      </c>
      <c r="D79" s="138">
        <v>2012</v>
      </c>
    </row>
    <row r="80" spans="1:4" hidden="1" x14ac:dyDescent="0.35">
      <c r="A80" s="201" t="s">
        <v>66</v>
      </c>
      <c r="B80" s="216" t="s">
        <v>110</v>
      </c>
      <c r="C80" s="201" t="s">
        <v>7</v>
      </c>
      <c r="D80" s="174">
        <v>45169</v>
      </c>
    </row>
    <row r="81" spans="1:4" hidden="1" x14ac:dyDescent="0.35">
      <c r="A81" s="312" t="s">
        <v>100</v>
      </c>
      <c r="B81" s="312"/>
      <c r="C81" s="312"/>
      <c r="D81" s="312"/>
    </row>
    <row r="82" spans="1:4" ht="16" hidden="1" x14ac:dyDescent="0.35">
      <c r="A82" s="201" t="s">
        <v>69</v>
      </c>
      <c r="B82" s="216" t="s">
        <v>111</v>
      </c>
      <c r="C82" s="201" t="s">
        <v>7</v>
      </c>
      <c r="D82" s="172" t="s">
        <v>117</v>
      </c>
    </row>
    <row r="83" spans="1:4" ht="16" hidden="1" x14ac:dyDescent="0.35">
      <c r="A83" s="201" t="s">
        <v>71</v>
      </c>
      <c r="B83" s="216" t="s">
        <v>113</v>
      </c>
      <c r="C83" s="201" t="s">
        <v>7</v>
      </c>
      <c r="D83" s="172" t="s">
        <v>114</v>
      </c>
    </row>
    <row r="84" spans="1:4" ht="16" hidden="1" x14ac:dyDescent="0.35">
      <c r="A84" s="201" t="s">
        <v>118</v>
      </c>
      <c r="B84" s="216" t="s">
        <v>105</v>
      </c>
      <c r="C84" s="201" t="s">
        <v>7</v>
      </c>
      <c r="D84" s="172" t="s">
        <v>119</v>
      </c>
    </row>
    <row r="85" spans="1:4" ht="16" hidden="1" x14ac:dyDescent="0.35">
      <c r="A85" s="201" t="s">
        <v>120</v>
      </c>
      <c r="B85" s="216" t="s">
        <v>107</v>
      </c>
      <c r="C85" s="201" t="s">
        <v>7</v>
      </c>
      <c r="D85" s="172" t="s">
        <v>121</v>
      </c>
    </row>
    <row r="86" spans="1:4" hidden="1" x14ac:dyDescent="0.35">
      <c r="A86" s="201" t="s">
        <v>122</v>
      </c>
      <c r="B86" s="216" t="s">
        <v>109</v>
      </c>
      <c r="C86" s="201" t="s">
        <v>7</v>
      </c>
      <c r="D86" s="138">
        <v>2009</v>
      </c>
    </row>
    <row r="87" spans="1:4" hidden="1" x14ac:dyDescent="0.35">
      <c r="A87" s="201" t="s">
        <v>123</v>
      </c>
      <c r="B87" s="216" t="s">
        <v>110</v>
      </c>
      <c r="C87" s="201" t="s">
        <v>7</v>
      </c>
      <c r="D87" s="138" t="s">
        <v>124</v>
      </c>
    </row>
    <row r="88" spans="1:4" hidden="1" x14ac:dyDescent="0.35">
      <c r="A88" s="312" t="s">
        <v>125</v>
      </c>
      <c r="B88" s="312"/>
      <c r="C88" s="312"/>
      <c r="D88" s="312"/>
    </row>
    <row r="89" spans="1:4" ht="16" hidden="1" x14ac:dyDescent="0.35">
      <c r="A89" s="201" t="s">
        <v>123</v>
      </c>
      <c r="B89" s="216" t="s">
        <v>126</v>
      </c>
      <c r="C89" s="201" t="s">
        <v>7</v>
      </c>
      <c r="D89" s="172" t="s">
        <v>127</v>
      </c>
    </row>
    <row r="90" spans="1:4" hidden="1" x14ac:dyDescent="0.35">
      <c r="A90" s="312" t="s">
        <v>128</v>
      </c>
      <c r="B90" s="312"/>
      <c r="C90" s="312"/>
      <c r="D90" s="312"/>
    </row>
    <row r="91" spans="1:4" ht="32" hidden="1" x14ac:dyDescent="0.35">
      <c r="A91" s="201" t="s">
        <v>129</v>
      </c>
      <c r="B91" s="216" t="s">
        <v>130</v>
      </c>
      <c r="C91" s="201" t="s">
        <v>7</v>
      </c>
      <c r="D91" s="172" t="s">
        <v>131</v>
      </c>
    </row>
    <row r="92" spans="1:4" hidden="1" x14ac:dyDescent="0.35">
      <c r="A92" s="312" t="s">
        <v>132</v>
      </c>
      <c r="B92" s="312"/>
      <c r="C92" s="312"/>
      <c r="D92" s="312"/>
    </row>
    <row r="93" spans="1:4" ht="16" hidden="1" x14ac:dyDescent="0.35">
      <c r="A93" s="201" t="s">
        <v>133</v>
      </c>
      <c r="B93" s="216" t="s">
        <v>134</v>
      </c>
      <c r="C93" s="201" t="s">
        <v>7</v>
      </c>
      <c r="D93" s="172" t="s">
        <v>135</v>
      </c>
    </row>
    <row r="94" spans="1:4" hidden="1" x14ac:dyDescent="0.35">
      <c r="A94" s="312" t="s">
        <v>136</v>
      </c>
      <c r="B94" s="312"/>
      <c r="C94" s="312"/>
      <c r="D94" s="312"/>
    </row>
    <row r="95" spans="1:4" ht="16" hidden="1" x14ac:dyDescent="0.35">
      <c r="A95" s="201" t="s">
        <v>137</v>
      </c>
      <c r="B95" s="216" t="s">
        <v>138</v>
      </c>
      <c r="C95" s="201" t="s">
        <v>7</v>
      </c>
      <c r="D95" s="172" t="s">
        <v>139</v>
      </c>
    </row>
    <row r="96" spans="1:4" hidden="1" x14ac:dyDescent="0.35">
      <c r="A96" s="312" t="s">
        <v>140</v>
      </c>
      <c r="B96" s="312"/>
      <c r="C96" s="312"/>
      <c r="D96" s="312"/>
    </row>
    <row r="97" spans="1:8" hidden="1" x14ac:dyDescent="0.35">
      <c r="A97" s="167"/>
      <c r="B97" s="168"/>
      <c r="C97" s="168"/>
      <c r="D97" s="168"/>
    </row>
    <row r="98" spans="1:8" ht="43.5" customHeight="1" thickBot="1" x14ac:dyDescent="0.4">
      <c r="A98" s="351" t="s">
        <v>549</v>
      </c>
      <c r="B98" s="351"/>
      <c r="C98" s="351"/>
      <c r="D98" s="351"/>
      <c r="F98" s="5">
        <f>D101+D107+D113+D120+D128+D193+D199</f>
        <v>25.549999999999997</v>
      </c>
      <c r="G98" s="5">
        <v>25.55</v>
      </c>
      <c r="H98" s="5">
        <f>F98-G98</f>
        <v>0</v>
      </c>
    </row>
    <row r="99" spans="1:8" x14ac:dyDescent="0.35">
      <c r="A99" s="177" t="s">
        <v>0</v>
      </c>
      <c r="B99" s="332" t="s">
        <v>2</v>
      </c>
      <c r="C99" s="332" t="s">
        <v>3</v>
      </c>
      <c r="D99" s="330" t="s">
        <v>4</v>
      </c>
    </row>
    <row r="100" spans="1:8" x14ac:dyDescent="0.35">
      <c r="A100" s="178" t="s">
        <v>1</v>
      </c>
      <c r="B100" s="333"/>
      <c r="C100" s="333"/>
      <c r="D100" s="331"/>
    </row>
    <row r="101" spans="1:8" ht="65" x14ac:dyDescent="0.35">
      <c r="A101" s="179">
        <v>1</v>
      </c>
      <c r="B101" s="138" t="s">
        <v>415</v>
      </c>
      <c r="C101" s="201" t="s">
        <v>7</v>
      </c>
      <c r="D101" s="106">
        <v>0.53</v>
      </c>
      <c r="F101" s="5">
        <v>12944.48</v>
      </c>
      <c r="G101" s="5">
        <f>F101*D101</f>
        <v>6860.5744000000004</v>
      </c>
      <c r="H101" s="5">
        <f>G101*12</f>
        <v>82326.892800000001</v>
      </c>
    </row>
    <row r="102" spans="1:8" ht="16" x14ac:dyDescent="0.35">
      <c r="A102" s="179">
        <v>2</v>
      </c>
      <c r="B102" s="216" t="s">
        <v>143</v>
      </c>
      <c r="C102" s="201" t="s">
        <v>144</v>
      </c>
      <c r="D102" s="180">
        <f>H101</f>
        <v>82326.892800000001</v>
      </c>
    </row>
    <row r="103" spans="1:8" ht="26" x14ac:dyDescent="0.35">
      <c r="A103" s="179">
        <v>3</v>
      </c>
      <c r="B103" s="216" t="s">
        <v>346</v>
      </c>
      <c r="C103" s="201" t="s">
        <v>7</v>
      </c>
      <c r="D103" s="182" t="s">
        <v>348</v>
      </c>
    </row>
    <row r="104" spans="1:8" ht="16" thickBot="1" x14ac:dyDescent="0.4">
      <c r="A104" s="183">
        <v>4</v>
      </c>
      <c r="B104" s="184" t="s">
        <v>150</v>
      </c>
      <c r="C104" s="185" t="s">
        <v>7</v>
      </c>
      <c r="D104" s="186" t="s">
        <v>147</v>
      </c>
    </row>
    <row r="105" spans="1:8" x14ac:dyDescent="0.35">
      <c r="A105" s="177" t="s">
        <v>0</v>
      </c>
      <c r="B105" s="332" t="s">
        <v>2</v>
      </c>
      <c r="C105" s="332" t="s">
        <v>3</v>
      </c>
      <c r="D105" s="330" t="s">
        <v>4</v>
      </c>
    </row>
    <row r="106" spans="1:8" x14ac:dyDescent="0.35">
      <c r="A106" s="178" t="s">
        <v>1</v>
      </c>
      <c r="B106" s="333"/>
      <c r="C106" s="333"/>
      <c r="D106" s="331"/>
    </row>
    <row r="107" spans="1:8" ht="52" x14ac:dyDescent="0.35">
      <c r="A107" s="179">
        <v>1</v>
      </c>
      <c r="B107" s="138" t="s">
        <v>350</v>
      </c>
      <c r="C107" s="201" t="s">
        <v>7</v>
      </c>
      <c r="D107" s="182">
        <f>6.25-0.05</f>
        <v>6.2</v>
      </c>
      <c r="F107" s="5">
        <v>12944.48</v>
      </c>
      <c r="G107" s="5">
        <f>F107*D107</f>
        <v>80255.775999999998</v>
      </c>
      <c r="H107" s="5">
        <f>G107*12</f>
        <v>963069.31199999992</v>
      </c>
    </row>
    <row r="108" spans="1:8" ht="16" x14ac:dyDescent="0.35">
      <c r="A108" s="179">
        <v>2</v>
      </c>
      <c r="B108" s="216" t="s">
        <v>143</v>
      </c>
      <c r="C108" s="201" t="s">
        <v>144</v>
      </c>
      <c r="D108" s="180">
        <f>H107</f>
        <v>963069.31199999992</v>
      </c>
    </row>
    <row r="109" spans="1:8" ht="52" x14ac:dyDescent="0.35">
      <c r="A109" s="179">
        <v>3</v>
      </c>
      <c r="B109" s="216" t="s">
        <v>346</v>
      </c>
      <c r="C109" s="201" t="s">
        <v>7</v>
      </c>
      <c r="D109" s="182" t="s">
        <v>416</v>
      </c>
    </row>
    <row r="110" spans="1:8" ht="16" thickBot="1" x14ac:dyDescent="0.4">
      <c r="A110" s="183">
        <v>4</v>
      </c>
      <c r="B110" s="184" t="s">
        <v>150</v>
      </c>
      <c r="C110" s="185" t="s">
        <v>7</v>
      </c>
      <c r="D110" s="186" t="s">
        <v>153</v>
      </c>
    </row>
    <row r="111" spans="1:8" x14ac:dyDescent="0.35">
      <c r="A111" s="177" t="s">
        <v>0</v>
      </c>
      <c r="B111" s="332" t="s">
        <v>2</v>
      </c>
      <c r="C111" s="332" t="s">
        <v>3</v>
      </c>
      <c r="D111" s="330" t="s">
        <v>4</v>
      </c>
    </row>
    <row r="112" spans="1:8" x14ac:dyDescent="0.35">
      <c r="A112" s="178" t="s">
        <v>1</v>
      </c>
      <c r="B112" s="333"/>
      <c r="C112" s="333"/>
      <c r="D112" s="331"/>
    </row>
    <row r="113" spans="1:8" ht="77.5" customHeight="1" x14ac:dyDescent="0.35">
      <c r="A113" s="179">
        <v>1</v>
      </c>
      <c r="B113" s="138" t="s">
        <v>515</v>
      </c>
      <c r="C113" s="201" t="s">
        <v>419</v>
      </c>
      <c r="D113" s="106">
        <v>0.05</v>
      </c>
      <c r="F113" s="5">
        <v>12944.48</v>
      </c>
      <c r="G113" s="5">
        <f>F113*D113</f>
        <v>647.22400000000005</v>
      </c>
      <c r="H113" s="5">
        <f>G113*12</f>
        <v>7766.6880000000001</v>
      </c>
    </row>
    <row r="114" spans="1:8" x14ac:dyDescent="0.35">
      <c r="A114" s="179">
        <v>2</v>
      </c>
      <c r="B114" s="216" t="s">
        <v>143</v>
      </c>
      <c r="C114" s="201" t="s">
        <v>144</v>
      </c>
      <c r="D114" s="99">
        <f>'[1]МКД К.Беляева 40 Д'!$E$26</f>
        <v>7766.69</v>
      </c>
    </row>
    <row r="115" spans="1:8" x14ac:dyDescent="0.35">
      <c r="A115" s="179">
        <v>3</v>
      </c>
      <c r="B115" s="216" t="s">
        <v>346</v>
      </c>
      <c r="C115" s="201" t="s">
        <v>7</v>
      </c>
      <c r="D115" s="182" t="s">
        <v>516</v>
      </c>
    </row>
    <row r="116" spans="1:8" ht="16" thickBot="1" x14ac:dyDescent="0.4">
      <c r="A116" s="183">
        <v>4</v>
      </c>
      <c r="B116" s="184" t="s">
        <v>150</v>
      </c>
      <c r="C116" s="185" t="s">
        <v>7</v>
      </c>
      <c r="D116" s="186" t="s">
        <v>367</v>
      </c>
    </row>
    <row r="117" spans="1:8" x14ac:dyDescent="0.35">
      <c r="A117" s="177" t="s">
        <v>0</v>
      </c>
      <c r="B117" s="332" t="s">
        <v>2</v>
      </c>
      <c r="C117" s="332" t="s">
        <v>3</v>
      </c>
      <c r="D117" s="330" t="s">
        <v>4</v>
      </c>
    </row>
    <row r="118" spans="1:8" x14ac:dyDescent="0.35">
      <c r="A118" s="178" t="s">
        <v>1</v>
      </c>
      <c r="B118" s="333"/>
      <c r="C118" s="333"/>
      <c r="D118" s="331"/>
    </row>
    <row r="119" spans="1:8" ht="39" x14ac:dyDescent="0.35">
      <c r="A119" s="179" t="s">
        <v>9</v>
      </c>
      <c r="B119" s="138" t="s">
        <v>403</v>
      </c>
      <c r="C119" s="201" t="s">
        <v>7</v>
      </c>
      <c r="D119" s="106"/>
    </row>
    <row r="120" spans="1:8" x14ac:dyDescent="0.35">
      <c r="A120" s="179" t="s">
        <v>15</v>
      </c>
      <c r="B120" s="216" t="s">
        <v>141</v>
      </c>
      <c r="C120" s="201" t="s">
        <v>142</v>
      </c>
      <c r="D120" s="182">
        <v>6.06</v>
      </c>
      <c r="F120" s="5">
        <v>12944.48</v>
      </c>
      <c r="G120" s="5">
        <f>F120*D120</f>
        <v>78443.54879999999</v>
      </c>
      <c r="H120" s="5">
        <f>G120*12</f>
        <v>941322.58559999987</v>
      </c>
    </row>
    <row r="121" spans="1:8" ht="16" x14ac:dyDescent="0.35">
      <c r="A121" s="179" t="s">
        <v>18</v>
      </c>
      <c r="B121" s="216" t="s">
        <v>143</v>
      </c>
      <c r="C121" s="201" t="s">
        <v>144</v>
      </c>
      <c r="D121" s="180">
        <f>'[13]К. беляева 40 б,в,г,д'!$N$19</f>
        <v>941322.58559999987</v>
      </c>
    </row>
    <row r="122" spans="1:8" ht="52" x14ac:dyDescent="0.35">
      <c r="A122" s="179" t="s">
        <v>23</v>
      </c>
      <c r="B122" s="216" t="s">
        <v>346</v>
      </c>
      <c r="C122" s="201" t="s">
        <v>7</v>
      </c>
      <c r="D122" s="182" t="s">
        <v>507</v>
      </c>
    </row>
    <row r="123" spans="1:8" ht="16" thickBot="1" x14ac:dyDescent="0.4">
      <c r="A123" s="183" t="s">
        <v>26</v>
      </c>
      <c r="B123" s="184" t="s">
        <v>150</v>
      </c>
      <c r="C123" s="185" t="s">
        <v>7</v>
      </c>
      <c r="D123" s="186" t="s">
        <v>153</v>
      </c>
    </row>
    <row r="124" spans="1:8" ht="16" hidden="1" thickBot="1" x14ac:dyDescent="0.4">
      <c r="A124" s="187"/>
      <c r="B124" s="188"/>
      <c r="C124" s="188"/>
      <c r="D124" s="188"/>
    </row>
    <row r="125" spans="1:8" x14ac:dyDescent="0.35">
      <c r="A125" s="177" t="s">
        <v>0</v>
      </c>
      <c r="B125" s="332" t="s">
        <v>2</v>
      </c>
      <c r="C125" s="332" t="s">
        <v>3</v>
      </c>
      <c r="D125" s="330" t="s">
        <v>4</v>
      </c>
    </row>
    <row r="126" spans="1:8" x14ac:dyDescent="0.35">
      <c r="A126" s="178" t="s">
        <v>1</v>
      </c>
      <c r="B126" s="333"/>
      <c r="C126" s="333"/>
      <c r="D126" s="331"/>
    </row>
    <row r="127" spans="1:8" ht="16" x14ac:dyDescent="0.35">
      <c r="A127" s="179" t="s">
        <v>5</v>
      </c>
      <c r="B127" s="216" t="s">
        <v>6</v>
      </c>
      <c r="C127" s="201" t="s">
        <v>7</v>
      </c>
      <c r="D127" s="197">
        <v>43851</v>
      </c>
    </row>
    <row r="128" spans="1:8" ht="65" x14ac:dyDescent="0.35">
      <c r="A128" s="179" t="s">
        <v>9</v>
      </c>
      <c r="B128" s="138" t="s">
        <v>349</v>
      </c>
      <c r="C128" s="201" t="s">
        <v>7</v>
      </c>
      <c r="D128" s="106">
        <v>2.67</v>
      </c>
      <c r="F128" s="5">
        <v>12944.48</v>
      </c>
      <c r="G128" s="5">
        <f>F128*D128</f>
        <v>34561.761599999998</v>
      </c>
      <c r="H128" s="5">
        <f>G128*12</f>
        <v>414741.13919999998</v>
      </c>
    </row>
    <row r="129" spans="1:4" ht="16" x14ac:dyDescent="0.35">
      <c r="A129" s="179">
        <v>3</v>
      </c>
      <c r="B129" s="216" t="s">
        <v>143</v>
      </c>
      <c r="C129" s="201" t="s">
        <v>144</v>
      </c>
      <c r="D129" s="180">
        <f>'[13]К. беляева 40 б,в,г,д'!$N$29</f>
        <v>414273.37093668943</v>
      </c>
    </row>
    <row r="130" spans="1:4" x14ac:dyDescent="0.35">
      <c r="A130" s="179">
        <v>4</v>
      </c>
      <c r="B130" s="216" t="s">
        <v>346</v>
      </c>
      <c r="C130" s="201" t="s">
        <v>7</v>
      </c>
      <c r="D130" s="182" t="s">
        <v>518</v>
      </c>
    </row>
    <row r="131" spans="1:4" ht="16" thickBot="1" x14ac:dyDescent="0.4">
      <c r="A131" s="183">
        <v>5</v>
      </c>
      <c r="B131" s="184" t="s">
        <v>150</v>
      </c>
      <c r="C131" s="185" t="s">
        <v>7</v>
      </c>
      <c r="D131" s="186" t="s">
        <v>147</v>
      </c>
    </row>
    <row r="132" spans="1:4" ht="16" hidden="1" thickBot="1" x14ac:dyDescent="0.4">
      <c r="A132" s="189"/>
      <c r="B132" s="190"/>
      <c r="C132" s="190"/>
      <c r="D132" s="190"/>
    </row>
    <row r="133" spans="1:4" ht="16" hidden="1" thickBot="1" x14ac:dyDescent="0.4">
      <c r="A133" s="167"/>
      <c r="B133" s="168"/>
      <c r="C133" s="168"/>
      <c r="D133" s="168"/>
    </row>
    <row r="134" spans="1:4" ht="16" hidden="1" thickBot="1" x14ac:dyDescent="0.4">
      <c r="A134" s="170" t="s">
        <v>0</v>
      </c>
      <c r="B134" s="333" t="s">
        <v>2</v>
      </c>
      <c r="C134" s="333" t="s">
        <v>3</v>
      </c>
      <c r="D134" s="324" t="s">
        <v>4</v>
      </c>
    </row>
    <row r="135" spans="1:4" ht="16" hidden="1" thickBot="1" x14ac:dyDescent="0.4">
      <c r="A135" s="146" t="s">
        <v>1</v>
      </c>
      <c r="B135" s="333"/>
      <c r="C135" s="333"/>
      <c r="D135" s="324"/>
    </row>
    <row r="136" spans="1:4" ht="16" hidden="1" thickBot="1" x14ac:dyDescent="0.4">
      <c r="A136" s="201" t="s">
        <v>9</v>
      </c>
      <c r="B136" s="138" t="s">
        <v>154</v>
      </c>
      <c r="C136" s="201" t="s">
        <v>7</v>
      </c>
      <c r="D136" s="168"/>
    </row>
    <row r="137" spans="1:4" ht="16" hidden="1" thickBot="1" x14ac:dyDescent="0.4">
      <c r="A137" s="201" t="s">
        <v>15</v>
      </c>
      <c r="B137" s="216" t="s">
        <v>141</v>
      </c>
      <c r="C137" s="201" t="s">
        <v>142</v>
      </c>
      <c r="D137" s="138">
        <v>2.67</v>
      </c>
    </row>
    <row r="138" spans="1:4" ht="16.5" hidden="1" thickBot="1" x14ac:dyDescent="0.4">
      <c r="A138" s="201" t="s">
        <v>18</v>
      </c>
      <c r="B138" s="216" t="s">
        <v>143</v>
      </c>
      <c r="C138" s="201" t="s">
        <v>144</v>
      </c>
      <c r="D138" s="191">
        <v>430576.58880000003</v>
      </c>
    </row>
    <row r="139" spans="1:4" ht="16" hidden="1" thickBot="1" x14ac:dyDescent="0.4">
      <c r="A139" s="201" t="s">
        <v>23</v>
      </c>
      <c r="B139" s="216" t="s">
        <v>346</v>
      </c>
      <c r="C139" s="201" t="s">
        <v>7</v>
      </c>
      <c r="D139" s="138"/>
    </row>
    <row r="140" spans="1:4" ht="16" hidden="1" thickBot="1" x14ac:dyDescent="0.4">
      <c r="A140" s="201" t="s">
        <v>26</v>
      </c>
      <c r="B140" s="216" t="s">
        <v>150</v>
      </c>
      <c r="C140" s="201" t="s">
        <v>7</v>
      </c>
      <c r="D140" s="138" t="s">
        <v>153</v>
      </c>
    </row>
    <row r="141" spans="1:4" ht="16" hidden="1" thickBot="1" x14ac:dyDescent="0.4">
      <c r="A141" s="167"/>
      <c r="B141" s="168"/>
      <c r="C141" s="168"/>
      <c r="D141" s="168"/>
    </row>
    <row r="142" spans="1:4" ht="16" hidden="1" thickBot="1" x14ac:dyDescent="0.4">
      <c r="A142" s="170" t="s">
        <v>0</v>
      </c>
      <c r="B142" s="333" t="s">
        <v>2</v>
      </c>
      <c r="C142" s="333" t="s">
        <v>3</v>
      </c>
      <c r="D142" s="324" t="s">
        <v>4</v>
      </c>
    </row>
    <row r="143" spans="1:4" ht="16" hidden="1" thickBot="1" x14ac:dyDescent="0.4">
      <c r="A143" s="146" t="s">
        <v>1</v>
      </c>
      <c r="B143" s="333"/>
      <c r="C143" s="333"/>
      <c r="D143" s="324"/>
    </row>
    <row r="144" spans="1:4" ht="16.5" hidden="1" thickBot="1" x14ac:dyDescent="0.4">
      <c r="A144" s="201" t="s">
        <v>5</v>
      </c>
      <c r="B144" s="216" t="s">
        <v>6</v>
      </c>
      <c r="C144" s="201" t="s">
        <v>7</v>
      </c>
      <c r="D144" s="192">
        <v>43851</v>
      </c>
    </row>
    <row r="145" spans="1:4" ht="26.5" hidden="1" thickBot="1" x14ac:dyDescent="0.4">
      <c r="A145" s="201" t="s">
        <v>9</v>
      </c>
      <c r="B145" s="138" t="s">
        <v>155</v>
      </c>
      <c r="C145" s="201" t="s">
        <v>7</v>
      </c>
      <c r="D145" s="168"/>
    </row>
    <row r="146" spans="1:4" ht="16" hidden="1" thickBot="1" x14ac:dyDescent="0.4">
      <c r="A146" s="201" t="s">
        <v>15</v>
      </c>
      <c r="B146" s="216" t="s">
        <v>141</v>
      </c>
      <c r="C146" s="201" t="s">
        <v>142</v>
      </c>
      <c r="D146" s="138">
        <v>2.67</v>
      </c>
    </row>
    <row r="147" spans="1:4" ht="16.5" hidden="1" thickBot="1" x14ac:dyDescent="0.4">
      <c r="A147" s="201" t="s">
        <v>18</v>
      </c>
      <c r="B147" s="216" t="s">
        <v>143</v>
      </c>
      <c r="C147" s="201" t="s">
        <v>144</v>
      </c>
      <c r="D147" s="191">
        <v>430576.58880000003</v>
      </c>
    </row>
    <row r="148" spans="1:4" ht="16" hidden="1" thickBot="1" x14ac:dyDescent="0.4">
      <c r="A148" s="201" t="s">
        <v>23</v>
      </c>
      <c r="B148" s="216" t="s">
        <v>346</v>
      </c>
      <c r="C148" s="201" t="s">
        <v>7</v>
      </c>
      <c r="D148" s="138"/>
    </row>
    <row r="149" spans="1:4" ht="16" hidden="1" thickBot="1" x14ac:dyDescent="0.4">
      <c r="A149" s="201" t="s">
        <v>26</v>
      </c>
      <c r="B149" s="216" t="s">
        <v>150</v>
      </c>
      <c r="C149" s="201" t="s">
        <v>7</v>
      </c>
      <c r="D149" s="138" t="s">
        <v>153</v>
      </c>
    </row>
    <row r="150" spans="1:4" ht="16" hidden="1" thickBot="1" x14ac:dyDescent="0.4">
      <c r="A150" s="167"/>
      <c r="B150" s="168"/>
      <c r="C150" s="168"/>
      <c r="D150" s="168"/>
    </row>
    <row r="151" spans="1:4" ht="16" hidden="1" thickBot="1" x14ac:dyDescent="0.4">
      <c r="A151" s="170" t="s">
        <v>0</v>
      </c>
      <c r="B151" s="333" t="s">
        <v>2</v>
      </c>
      <c r="C151" s="333" t="s">
        <v>3</v>
      </c>
      <c r="D151" s="324" t="s">
        <v>4</v>
      </c>
    </row>
    <row r="152" spans="1:4" ht="16" hidden="1" thickBot="1" x14ac:dyDescent="0.4">
      <c r="A152" s="146" t="s">
        <v>1</v>
      </c>
      <c r="B152" s="333"/>
      <c r="C152" s="333"/>
      <c r="D152" s="324"/>
    </row>
    <row r="153" spans="1:4" ht="16.5" hidden="1" thickBot="1" x14ac:dyDescent="0.4">
      <c r="A153" s="201" t="s">
        <v>5</v>
      </c>
      <c r="B153" s="216" t="s">
        <v>6</v>
      </c>
      <c r="C153" s="201" t="s">
        <v>7</v>
      </c>
      <c r="D153" s="192">
        <v>43851</v>
      </c>
    </row>
    <row r="154" spans="1:4" ht="16" hidden="1" thickBot="1" x14ac:dyDescent="0.4">
      <c r="A154" s="201" t="s">
        <v>9</v>
      </c>
      <c r="B154" s="138" t="s">
        <v>156</v>
      </c>
      <c r="C154" s="201" t="s">
        <v>7</v>
      </c>
      <c r="D154" s="168"/>
    </row>
    <row r="155" spans="1:4" ht="16" hidden="1" thickBot="1" x14ac:dyDescent="0.4">
      <c r="A155" s="201" t="s">
        <v>15</v>
      </c>
      <c r="B155" s="216" t="s">
        <v>141</v>
      </c>
      <c r="C155" s="201" t="s">
        <v>142</v>
      </c>
      <c r="D155" s="138">
        <v>2.67</v>
      </c>
    </row>
    <row r="156" spans="1:4" ht="16.5" hidden="1" thickBot="1" x14ac:dyDescent="0.4">
      <c r="A156" s="201" t="s">
        <v>18</v>
      </c>
      <c r="B156" s="216" t="s">
        <v>143</v>
      </c>
      <c r="C156" s="201" t="s">
        <v>144</v>
      </c>
      <c r="D156" s="191">
        <v>430576.58880000003</v>
      </c>
    </row>
    <row r="157" spans="1:4" ht="16" hidden="1" thickBot="1" x14ac:dyDescent="0.4">
      <c r="A157" s="201" t="s">
        <v>23</v>
      </c>
      <c r="B157" s="216" t="s">
        <v>346</v>
      </c>
      <c r="C157" s="201" t="s">
        <v>7</v>
      </c>
      <c r="D157" s="138"/>
    </row>
    <row r="158" spans="1:4" ht="16" hidden="1" thickBot="1" x14ac:dyDescent="0.4">
      <c r="A158" s="201" t="s">
        <v>26</v>
      </c>
      <c r="B158" s="216" t="s">
        <v>150</v>
      </c>
      <c r="C158" s="201" t="s">
        <v>7</v>
      </c>
      <c r="D158" s="138" t="s">
        <v>158</v>
      </c>
    </row>
    <row r="159" spans="1:4" ht="16" hidden="1" thickBot="1" x14ac:dyDescent="0.4">
      <c r="A159" s="167"/>
      <c r="B159" s="168"/>
      <c r="C159" s="168"/>
      <c r="D159" s="168"/>
    </row>
    <row r="160" spans="1:4" ht="16" hidden="1" thickBot="1" x14ac:dyDescent="0.4">
      <c r="A160" s="170" t="s">
        <v>0</v>
      </c>
      <c r="B160" s="333" t="s">
        <v>2</v>
      </c>
      <c r="C160" s="333" t="s">
        <v>3</v>
      </c>
      <c r="D160" s="324" t="s">
        <v>4</v>
      </c>
    </row>
    <row r="161" spans="1:4" ht="16" hidden="1" thickBot="1" x14ac:dyDescent="0.4">
      <c r="A161" s="146" t="s">
        <v>1</v>
      </c>
      <c r="B161" s="333"/>
      <c r="C161" s="333"/>
      <c r="D161" s="324"/>
    </row>
    <row r="162" spans="1:4" ht="16.5" hidden="1" thickBot="1" x14ac:dyDescent="0.4">
      <c r="A162" s="201" t="s">
        <v>5</v>
      </c>
      <c r="B162" s="216" t="s">
        <v>6</v>
      </c>
      <c r="C162" s="201" t="s">
        <v>7</v>
      </c>
      <c r="D162" s="192">
        <v>43851</v>
      </c>
    </row>
    <row r="163" spans="1:4" ht="16" hidden="1" thickBot="1" x14ac:dyDescent="0.4">
      <c r="A163" s="201" t="s">
        <v>9</v>
      </c>
      <c r="B163" s="138" t="s">
        <v>159</v>
      </c>
      <c r="C163" s="201" t="s">
        <v>7</v>
      </c>
      <c r="D163" s="168"/>
    </row>
    <row r="164" spans="1:4" ht="16" hidden="1" thickBot="1" x14ac:dyDescent="0.4">
      <c r="A164" s="201" t="s">
        <v>15</v>
      </c>
      <c r="B164" s="216" t="s">
        <v>141</v>
      </c>
      <c r="C164" s="201" t="s">
        <v>142</v>
      </c>
      <c r="D164" s="138">
        <v>2.67</v>
      </c>
    </row>
    <row r="165" spans="1:4" ht="16.5" hidden="1" thickBot="1" x14ac:dyDescent="0.4">
      <c r="A165" s="201" t="s">
        <v>18</v>
      </c>
      <c r="B165" s="216" t="s">
        <v>143</v>
      </c>
      <c r="C165" s="201" t="s">
        <v>144</v>
      </c>
      <c r="D165" s="191">
        <v>430576.58880000003</v>
      </c>
    </row>
    <row r="166" spans="1:4" ht="16" hidden="1" thickBot="1" x14ac:dyDescent="0.4">
      <c r="A166" s="201" t="s">
        <v>23</v>
      </c>
      <c r="B166" s="216" t="s">
        <v>346</v>
      </c>
      <c r="C166" s="201" t="s">
        <v>7</v>
      </c>
      <c r="D166" s="138"/>
    </row>
    <row r="167" spans="1:4" ht="16" hidden="1" thickBot="1" x14ac:dyDescent="0.4">
      <c r="A167" s="201" t="s">
        <v>26</v>
      </c>
      <c r="B167" s="216" t="s">
        <v>150</v>
      </c>
      <c r="C167" s="201" t="s">
        <v>7</v>
      </c>
      <c r="D167" s="138" t="s">
        <v>153</v>
      </c>
    </row>
    <row r="168" spans="1:4" ht="16" hidden="1" thickBot="1" x14ac:dyDescent="0.4">
      <c r="A168" s="194"/>
      <c r="B168" s="195"/>
      <c r="C168" s="195"/>
      <c r="D168" s="195"/>
    </row>
    <row r="169" spans="1:4" x14ac:dyDescent="0.35">
      <c r="A169" s="177" t="s">
        <v>0</v>
      </c>
      <c r="B169" s="332" t="s">
        <v>2</v>
      </c>
      <c r="C169" s="332" t="s">
        <v>3</v>
      </c>
      <c r="D169" s="330" t="s">
        <v>4</v>
      </c>
    </row>
    <row r="170" spans="1:4" x14ac:dyDescent="0.35">
      <c r="A170" s="178" t="s">
        <v>1</v>
      </c>
      <c r="B170" s="333"/>
      <c r="C170" s="333"/>
      <c r="D170" s="331"/>
    </row>
    <row r="171" spans="1:4" ht="16" hidden="1" x14ac:dyDescent="0.35">
      <c r="A171" s="179" t="s">
        <v>5</v>
      </c>
      <c r="B171" s="216" t="s">
        <v>6</v>
      </c>
      <c r="C171" s="201" t="s">
        <v>7</v>
      </c>
      <c r="D171" s="197">
        <v>43851</v>
      </c>
    </row>
    <row r="172" spans="1:4" ht="26" x14ac:dyDescent="0.35">
      <c r="A172" s="179">
        <v>1</v>
      </c>
      <c r="B172" s="216" t="s">
        <v>151</v>
      </c>
      <c r="C172" s="201" t="s">
        <v>7</v>
      </c>
      <c r="D172" s="182" t="s">
        <v>160</v>
      </c>
    </row>
    <row r="173" spans="1:4" x14ac:dyDescent="0.35">
      <c r="A173" s="179">
        <v>2</v>
      </c>
      <c r="B173" s="216" t="s">
        <v>157</v>
      </c>
      <c r="C173" s="201" t="s">
        <v>7</v>
      </c>
      <c r="D173" s="182" t="s">
        <v>161</v>
      </c>
    </row>
    <row r="174" spans="1:4" x14ac:dyDescent="0.35">
      <c r="A174" s="179">
        <v>3</v>
      </c>
      <c r="B174" s="216" t="s">
        <v>353</v>
      </c>
      <c r="C174" s="198"/>
      <c r="D174" s="182"/>
    </row>
    <row r="175" spans="1:4" ht="16" x14ac:dyDescent="0.35">
      <c r="A175" s="179" t="s">
        <v>222</v>
      </c>
      <c r="B175" s="216" t="s">
        <v>163</v>
      </c>
      <c r="C175" s="201" t="s">
        <v>142</v>
      </c>
      <c r="D175" s="180">
        <v>0.95</v>
      </c>
    </row>
    <row r="176" spans="1:4" ht="16" x14ac:dyDescent="0.35">
      <c r="A176" s="179" t="s">
        <v>223</v>
      </c>
      <c r="B176" s="216" t="s">
        <v>165</v>
      </c>
      <c r="C176" s="201" t="s">
        <v>142</v>
      </c>
      <c r="D176" s="180">
        <v>0.215</v>
      </c>
    </row>
    <row r="177" spans="1:18" ht="16" x14ac:dyDescent="0.35">
      <c r="A177" s="179" t="s">
        <v>225</v>
      </c>
      <c r="B177" s="216" t="s">
        <v>167</v>
      </c>
      <c r="C177" s="201" t="s">
        <v>142</v>
      </c>
      <c r="D177" s="180">
        <v>5.319</v>
      </c>
    </row>
    <row r="178" spans="1:18" ht="16" x14ac:dyDescent="0.35">
      <c r="A178" s="179" t="s">
        <v>226</v>
      </c>
      <c r="B178" s="216" t="s">
        <v>169</v>
      </c>
      <c r="C178" s="201" t="s">
        <v>142</v>
      </c>
      <c r="D178" s="180">
        <v>2.52</v>
      </c>
    </row>
    <row r="179" spans="1:18" x14ac:dyDescent="0.35">
      <c r="A179" s="179">
        <v>4</v>
      </c>
      <c r="B179" s="216" t="s">
        <v>148</v>
      </c>
      <c r="C179" s="201"/>
      <c r="D179" s="182"/>
    </row>
    <row r="180" spans="1:18" ht="16" x14ac:dyDescent="0.35">
      <c r="A180" s="179" t="s">
        <v>162</v>
      </c>
      <c r="B180" s="216" t="s">
        <v>163</v>
      </c>
      <c r="C180" s="201" t="s">
        <v>142</v>
      </c>
      <c r="D180" s="134">
        <f>[14]Лист_1!$J$207+[14]Лист_1!$K$207</f>
        <v>140075.43</v>
      </c>
    </row>
    <row r="181" spans="1:18" ht="16" x14ac:dyDescent="0.35">
      <c r="A181" s="179" t="s">
        <v>164</v>
      </c>
      <c r="B181" s="216" t="s">
        <v>165</v>
      </c>
      <c r="C181" s="201" t="s">
        <v>142</v>
      </c>
      <c r="D181" s="134">
        <f>[14]Лист_1!$Y$207</f>
        <v>31583.71</v>
      </c>
    </row>
    <row r="182" spans="1:18" ht="16" x14ac:dyDescent="0.35">
      <c r="A182" s="179" t="s">
        <v>166</v>
      </c>
      <c r="B182" s="216" t="s">
        <v>167</v>
      </c>
      <c r="C182" s="201" t="s">
        <v>142</v>
      </c>
      <c r="D182" s="134">
        <f>[14]Лист_1!$Z$207</f>
        <v>796515.89</v>
      </c>
    </row>
    <row r="183" spans="1:18" ht="16" x14ac:dyDescent="0.35">
      <c r="A183" s="179" t="s">
        <v>168</v>
      </c>
      <c r="B183" s="216" t="s">
        <v>169</v>
      </c>
      <c r="C183" s="201" t="s">
        <v>142</v>
      </c>
      <c r="D183" s="134">
        <f>[14]Лист_1!$G$207</f>
        <v>40182.6</v>
      </c>
    </row>
    <row r="184" spans="1:18" ht="28.5" customHeight="1" x14ac:dyDescent="0.35">
      <c r="A184" s="179">
        <v>5</v>
      </c>
      <c r="B184" s="216" t="s">
        <v>604</v>
      </c>
      <c r="C184" s="201"/>
      <c r="D184" s="134">
        <f>'[5]проверка 24 год'!$AQ$38*-1</f>
        <v>618115.88</v>
      </c>
    </row>
    <row r="185" spans="1:18" ht="16" x14ac:dyDescent="0.35">
      <c r="A185" s="179" t="s">
        <v>170</v>
      </c>
      <c r="B185" s="216" t="s">
        <v>417</v>
      </c>
      <c r="C185" s="201"/>
      <c r="D185" s="134">
        <f>'[5]проверка 24 год'!$AQ$37*-1</f>
        <v>-440396.4</v>
      </c>
      <c r="E185" s="181"/>
      <c r="O185" s="199">
        <f>D182-D186</f>
        <v>223807.25000000012</v>
      </c>
      <c r="Q185" s="5">
        <f>O185/'[5]проверка 24 год'!$AU$42</f>
        <v>16.654283018390565</v>
      </c>
      <c r="R185" s="5">
        <f>Q185/12</f>
        <v>1.3878569181992138</v>
      </c>
    </row>
    <row r="186" spans="1:18" ht="29.5" customHeight="1" x14ac:dyDescent="0.35">
      <c r="A186" s="179" t="s">
        <v>171</v>
      </c>
      <c r="B186" s="216" t="s">
        <v>605</v>
      </c>
      <c r="C186" s="201"/>
      <c r="D186" s="134">
        <f>'[5]проверка 24 год'!$AQ$40*-1</f>
        <v>572708.6399999999</v>
      </c>
      <c r="E186" s="181"/>
      <c r="N186" s="5" t="s">
        <v>593</v>
      </c>
    </row>
    <row r="187" spans="1:18" x14ac:dyDescent="0.35">
      <c r="A187" s="179" t="s">
        <v>21</v>
      </c>
      <c r="B187" s="216" t="s">
        <v>145</v>
      </c>
      <c r="C187" s="201" t="s">
        <v>7</v>
      </c>
      <c r="D187" s="200" t="s">
        <v>526</v>
      </c>
    </row>
    <row r="188" spans="1:18" ht="51.5" customHeight="1" thickBot="1" x14ac:dyDescent="0.4">
      <c r="A188" s="183" t="s">
        <v>23</v>
      </c>
      <c r="B188" s="184" t="s">
        <v>146</v>
      </c>
      <c r="C188" s="185" t="s">
        <v>7</v>
      </c>
      <c r="D188" s="186" t="s">
        <v>352</v>
      </c>
    </row>
    <row r="189" spans="1:18" ht="16" hidden="1" thickBot="1" x14ac:dyDescent="0.4">
      <c r="A189" s="189"/>
      <c r="B189" s="190"/>
      <c r="C189" s="190"/>
      <c r="D189" s="190"/>
    </row>
    <row r="190" spans="1:18" ht="16" hidden="1" thickBot="1" x14ac:dyDescent="0.4">
      <c r="A190" s="194"/>
      <c r="B190" s="195"/>
      <c r="C190" s="195"/>
      <c r="D190" s="195"/>
    </row>
    <row r="191" spans="1:18" x14ac:dyDescent="0.35">
      <c r="A191" s="177" t="s">
        <v>0</v>
      </c>
      <c r="B191" s="332" t="s">
        <v>2</v>
      </c>
      <c r="C191" s="332" t="s">
        <v>3</v>
      </c>
      <c r="D191" s="330" t="s">
        <v>4</v>
      </c>
    </row>
    <row r="192" spans="1:18" x14ac:dyDescent="0.35">
      <c r="A192" s="178" t="s">
        <v>1</v>
      </c>
      <c r="B192" s="333"/>
      <c r="C192" s="333"/>
      <c r="D192" s="331"/>
    </row>
    <row r="193" spans="1:4" ht="41" customHeight="1" x14ac:dyDescent="0.35">
      <c r="A193" s="179">
        <v>1</v>
      </c>
      <c r="B193" s="138" t="s">
        <v>354</v>
      </c>
      <c r="C193" s="201" t="s">
        <v>7</v>
      </c>
      <c r="D193" s="106">
        <v>5.57</v>
      </c>
    </row>
    <row r="194" spans="1:4" ht="16" x14ac:dyDescent="0.35">
      <c r="A194" s="179">
        <v>2</v>
      </c>
      <c r="B194" s="216" t="s">
        <v>143</v>
      </c>
      <c r="C194" s="201" t="s">
        <v>144</v>
      </c>
      <c r="D194" s="196">
        <f>[15]Лист_1!$U$12</f>
        <v>788926.69679452071</v>
      </c>
    </row>
    <row r="195" spans="1:4" ht="39" x14ac:dyDescent="0.35">
      <c r="A195" s="179">
        <v>3</v>
      </c>
      <c r="B195" s="216" t="s">
        <v>346</v>
      </c>
      <c r="C195" s="201" t="s">
        <v>7</v>
      </c>
      <c r="D195" s="182" t="s">
        <v>541</v>
      </c>
    </row>
    <row r="196" spans="1:4" ht="16" thickBot="1" x14ac:dyDescent="0.4">
      <c r="A196" s="183">
        <v>4</v>
      </c>
      <c r="B196" s="184" t="s">
        <v>150</v>
      </c>
      <c r="C196" s="185" t="s">
        <v>7</v>
      </c>
      <c r="D196" s="186" t="s">
        <v>158</v>
      </c>
    </row>
    <row r="197" spans="1:4" x14ac:dyDescent="0.35">
      <c r="A197" s="177" t="s">
        <v>0</v>
      </c>
      <c r="B197" s="332" t="s">
        <v>2</v>
      </c>
      <c r="C197" s="332" t="s">
        <v>3</v>
      </c>
      <c r="D197" s="330" t="s">
        <v>4</v>
      </c>
    </row>
    <row r="198" spans="1:4" x14ac:dyDescent="0.35">
      <c r="A198" s="178" t="s">
        <v>1</v>
      </c>
      <c r="B198" s="333"/>
      <c r="C198" s="333"/>
      <c r="D198" s="331"/>
    </row>
    <row r="199" spans="1:4" ht="38" customHeight="1" x14ac:dyDescent="0.35">
      <c r="A199" s="179">
        <v>1</v>
      </c>
      <c r="B199" s="138" t="s">
        <v>504</v>
      </c>
      <c r="C199" s="201" t="s">
        <v>365</v>
      </c>
      <c r="D199" s="106">
        <v>4.47</v>
      </c>
    </row>
    <row r="200" spans="1:4" x14ac:dyDescent="0.35">
      <c r="A200" s="179">
        <v>2</v>
      </c>
      <c r="B200" s="216" t="s">
        <v>143</v>
      </c>
      <c r="C200" s="201" t="s">
        <v>144</v>
      </c>
      <c r="D200" s="100">
        <f>[16]Лист_1!$U$13</f>
        <v>633124.29706849321</v>
      </c>
    </row>
    <row r="201" spans="1:4" x14ac:dyDescent="0.35">
      <c r="A201" s="179">
        <v>3</v>
      </c>
      <c r="B201" s="216" t="s">
        <v>346</v>
      </c>
      <c r="C201" s="201" t="s">
        <v>7</v>
      </c>
      <c r="D201" s="182" t="s">
        <v>508</v>
      </c>
    </row>
    <row r="202" spans="1:4" ht="16" thickBot="1" x14ac:dyDescent="0.4">
      <c r="A202" s="183">
        <v>4</v>
      </c>
      <c r="B202" s="184" t="s">
        <v>150</v>
      </c>
      <c r="C202" s="185" t="s">
        <v>7</v>
      </c>
      <c r="D202" s="186" t="s">
        <v>367</v>
      </c>
    </row>
    <row r="203" spans="1:4" x14ac:dyDescent="0.35">
      <c r="A203" s="177" t="s">
        <v>0</v>
      </c>
      <c r="B203" s="332" t="s">
        <v>2</v>
      </c>
      <c r="C203" s="332" t="s">
        <v>3</v>
      </c>
      <c r="D203" s="330" t="s">
        <v>4</v>
      </c>
    </row>
    <row r="204" spans="1:4" x14ac:dyDescent="0.35">
      <c r="A204" s="178" t="s">
        <v>1</v>
      </c>
      <c r="B204" s="333"/>
      <c r="C204" s="333"/>
      <c r="D204" s="331"/>
    </row>
    <row r="205" spans="1:4" ht="19.5" customHeight="1" x14ac:dyDescent="0.35">
      <c r="A205" s="179">
        <v>1</v>
      </c>
      <c r="B205" s="138" t="s">
        <v>363</v>
      </c>
      <c r="C205" s="201" t="s">
        <v>7</v>
      </c>
      <c r="D205" s="106">
        <v>10.76</v>
      </c>
    </row>
    <row r="206" spans="1:4" ht="16" x14ac:dyDescent="0.35">
      <c r="A206" s="179">
        <v>2</v>
      </c>
      <c r="B206" s="216" t="s">
        <v>143</v>
      </c>
      <c r="C206" s="201" t="s">
        <v>144</v>
      </c>
      <c r="D206" s="196">
        <f>[15]Лист_1!$M$9</f>
        <v>1676779.64</v>
      </c>
    </row>
    <row r="207" spans="1:4" ht="26" x14ac:dyDescent="0.35">
      <c r="A207" s="179">
        <v>3</v>
      </c>
      <c r="B207" s="216" t="s">
        <v>346</v>
      </c>
      <c r="C207" s="201" t="s">
        <v>7</v>
      </c>
      <c r="D207" s="182" t="s">
        <v>517</v>
      </c>
    </row>
    <row r="208" spans="1:4" ht="16" thickBot="1" x14ac:dyDescent="0.4">
      <c r="A208" s="183">
        <v>4</v>
      </c>
      <c r="B208" s="184" t="s">
        <v>150</v>
      </c>
      <c r="C208" s="185" t="s">
        <v>7</v>
      </c>
      <c r="D208" s="186" t="s">
        <v>158</v>
      </c>
    </row>
    <row r="209" spans="1:4" x14ac:dyDescent="0.35">
      <c r="A209" s="177" t="s">
        <v>0</v>
      </c>
      <c r="B209" s="332" t="s">
        <v>2</v>
      </c>
      <c r="C209" s="332" t="s">
        <v>3</v>
      </c>
      <c r="D209" s="330" t="s">
        <v>4</v>
      </c>
    </row>
    <row r="210" spans="1:4" x14ac:dyDescent="0.35">
      <c r="A210" s="178" t="s">
        <v>1</v>
      </c>
      <c r="B210" s="333"/>
      <c r="C210" s="333"/>
      <c r="D210" s="331"/>
    </row>
    <row r="211" spans="1:4" ht="38" customHeight="1" x14ac:dyDescent="0.35">
      <c r="A211" s="179">
        <v>1</v>
      </c>
      <c r="B211" s="138" t="str">
        <f>[2]Лист_1!$N$7</f>
        <v>Доп.усл.по оформл.платеж.док-в на опл. взнос. на кап.ремонт</v>
      </c>
      <c r="C211" s="201" t="s">
        <v>418</v>
      </c>
      <c r="D211" s="106">
        <v>6</v>
      </c>
    </row>
    <row r="212" spans="1:4" ht="16" x14ac:dyDescent="0.35">
      <c r="A212" s="179">
        <v>2</v>
      </c>
      <c r="B212" s="216" t="s">
        <v>143</v>
      </c>
      <c r="C212" s="201" t="s">
        <v>144</v>
      </c>
      <c r="D212" s="196">
        <f>[14]Лист_1!$O$207</f>
        <v>14268.12</v>
      </c>
    </row>
    <row r="213" spans="1:4" x14ac:dyDescent="0.35">
      <c r="A213" s="179">
        <v>3</v>
      </c>
      <c r="B213" s="216" t="s">
        <v>346</v>
      </c>
      <c r="C213" s="201" t="s">
        <v>7</v>
      </c>
      <c r="D213" s="182" t="s">
        <v>364</v>
      </c>
    </row>
    <row r="214" spans="1:4" ht="16" thickBot="1" x14ac:dyDescent="0.4">
      <c r="A214" s="183">
        <v>4</v>
      </c>
      <c r="B214" s="184" t="s">
        <v>150</v>
      </c>
      <c r="C214" s="185" t="s">
        <v>7</v>
      </c>
      <c r="D214" s="186" t="s">
        <v>158</v>
      </c>
    </row>
    <row r="215" spans="1:4" x14ac:dyDescent="0.35">
      <c r="A215" s="177" t="s">
        <v>0</v>
      </c>
      <c r="B215" s="332" t="s">
        <v>2</v>
      </c>
      <c r="C215" s="332" t="s">
        <v>3</v>
      </c>
      <c r="D215" s="330" t="s">
        <v>4</v>
      </c>
    </row>
    <row r="216" spans="1:4" x14ac:dyDescent="0.35">
      <c r="A216" s="178" t="s">
        <v>1</v>
      </c>
      <c r="B216" s="333"/>
      <c r="C216" s="333"/>
      <c r="D216" s="331"/>
    </row>
    <row r="217" spans="1:4" ht="38" customHeight="1" x14ac:dyDescent="0.35">
      <c r="A217" s="179">
        <v>1</v>
      </c>
      <c r="B217" s="138" t="str">
        <f>[2]Лист_1!$U$7</f>
        <v>Сод. тер. транспорта</v>
      </c>
      <c r="C217" s="201" t="s">
        <v>419</v>
      </c>
      <c r="D217" s="106">
        <v>900</v>
      </c>
    </row>
    <row r="218" spans="1:4" ht="16" x14ac:dyDescent="0.35">
      <c r="A218" s="179">
        <v>2</v>
      </c>
      <c r="B218" s="216" t="s">
        <v>143</v>
      </c>
      <c r="C218" s="201" t="s">
        <v>144</v>
      </c>
      <c r="D218" s="196">
        <f>[14]Лист_1!$V$207</f>
        <v>615942.43999999994</v>
      </c>
    </row>
    <row r="219" spans="1:4" x14ac:dyDescent="0.35">
      <c r="A219" s="179">
        <v>3</v>
      </c>
      <c r="B219" s="216" t="s">
        <v>346</v>
      </c>
      <c r="C219" s="201" t="s">
        <v>7</v>
      </c>
      <c r="D219" s="182" t="s">
        <v>366</v>
      </c>
    </row>
    <row r="220" spans="1:4" ht="16" thickBot="1" x14ac:dyDescent="0.4">
      <c r="A220" s="183">
        <v>4</v>
      </c>
      <c r="B220" s="184" t="s">
        <v>150</v>
      </c>
      <c r="C220" s="185" t="s">
        <v>7</v>
      </c>
      <c r="D220" s="186" t="s">
        <v>367</v>
      </c>
    </row>
    <row r="221" spans="1:4" hidden="1" x14ac:dyDescent="0.35"/>
    <row r="222" spans="1:4" x14ac:dyDescent="0.35">
      <c r="A222" s="201" t="s">
        <v>0</v>
      </c>
      <c r="B222" s="333" t="s">
        <v>2</v>
      </c>
      <c r="C222" s="333" t="s">
        <v>3</v>
      </c>
      <c r="D222" s="324" t="s">
        <v>4</v>
      </c>
    </row>
    <row r="223" spans="1:4" x14ac:dyDescent="0.35">
      <c r="A223" s="146" t="s">
        <v>1</v>
      </c>
      <c r="B223" s="333"/>
      <c r="C223" s="333"/>
      <c r="D223" s="324"/>
    </row>
    <row r="224" spans="1:4" ht="39" x14ac:dyDescent="0.35">
      <c r="A224" s="201">
        <v>1</v>
      </c>
      <c r="B224" s="216" t="s">
        <v>206</v>
      </c>
      <c r="C224" s="201" t="s">
        <v>7</v>
      </c>
      <c r="D224" s="138" t="s">
        <v>209</v>
      </c>
    </row>
    <row r="225" spans="1:6" x14ac:dyDescent="0.35">
      <c r="A225" s="201">
        <v>2</v>
      </c>
      <c r="B225" s="216" t="s">
        <v>107</v>
      </c>
      <c r="C225" s="201" t="s">
        <v>7</v>
      </c>
      <c r="D225" s="138" t="s">
        <v>161</v>
      </c>
    </row>
    <row r="226" spans="1:6" ht="37.5" x14ac:dyDescent="0.35">
      <c r="A226" s="201">
        <v>3</v>
      </c>
      <c r="B226" s="216" t="s">
        <v>176</v>
      </c>
      <c r="C226" s="201" t="s">
        <v>361</v>
      </c>
      <c r="D226" s="138" t="s">
        <v>535</v>
      </c>
    </row>
    <row r="227" spans="1:6" ht="39" x14ac:dyDescent="0.35">
      <c r="A227" s="201">
        <v>4</v>
      </c>
      <c r="B227" s="216" t="s">
        <v>177</v>
      </c>
      <c r="C227" s="201" t="s">
        <v>7</v>
      </c>
      <c r="D227" s="138" t="s">
        <v>362</v>
      </c>
    </row>
    <row r="228" spans="1:6" ht="26" x14ac:dyDescent="0.35">
      <c r="A228" s="201">
        <v>5</v>
      </c>
      <c r="B228" s="216" t="s">
        <v>179</v>
      </c>
      <c r="C228" s="201" t="s">
        <v>7</v>
      </c>
      <c r="D228" s="219" t="s">
        <v>544</v>
      </c>
    </row>
    <row r="229" spans="1:6" x14ac:dyDescent="0.35">
      <c r="A229" s="201">
        <v>6</v>
      </c>
      <c r="B229" s="216" t="s">
        <v>180</v>
      </c>
      <c r="C229" s="214" t="s">
        <v>7</v>
      </c>
      <c r="D229" s="138" t="s">
        <v>356</v>
      </c>
    </row>
    <row r="230" spans="1:6" x14ac:dyDescent="0.35">
      <c r="A230" s="201">
        <v>7</v>
      </c>
      <c r="B230" s="216" t="s">
        <v>184</v>
      </c>
      <c r="C230" s="206" t="s">
        <v>142</v>
      </c>
      <c r="D230" s="260">
        <f>[14]Лист_1!$I$207</f>
        <v>515170.61</v>
      </c>
      <c r="F230" s="5" t="s">
        <v>595</v>
      </c>
    </row>
    <row r="231" spans="1:6" x14ac:dyDescent="0.35">
      <c r="A231" s="201">
        <v>8</v>
      </c>
      <c r="B231" s="216" t="s">
        <v>185</v>
      </c>
      <c r="C231" s="206" t="s">
        <v>142</v>
      </c>
      <c r="D231" s="260">
        <f>[14]Лист_1!$AH$208+[14]Лист_1!$AI$207</f>
        <v>537879.75</v>
      </c>
    </row>
    <row r="232" spans="1:6" x14ac:dyDescent="0.35">
      <c r="A232" s="201">
        <v>9</v>
      </c>
      <c r="B232" s="216" t="s">
        <v>192</v>
      </c>
      <c r="C232" s="206" t="s">
        <v>142</v>
      </c>
      <c r="D232" s="260">
        <f>D230-D231</f>
        <v>-22709.140000000014</v>
      </c>
    </row>
    <row r="233" spans="1:6" x14ac:dyDescent="0.35">
      <c r="A233" s="201">
        <v>10</v>
      </c>
      <c r="B233" s="216" t="s">
        <v>187</v>
      </c>
      <c r="C233" s="206" t="s">
        <v>142</v>
      </c>
      <c r="D233" s="223">
        <f>D230</f>
        <v>515170.61</v>
      </c>
    </row>
    <row r="234" spans="1:6" x14ac:dyDescent="0.35">
      <c r="A234" s="201">
        <v>11</v>
      </c>
      <c r="B234" s="216" t="s">
        <v>188</v>
      </c>
      <c r="C234" s="206" t="s">
        <v>142</v>
      </c>
      <c r="D234" s="223">
        <f>D230</f>
        <v>515170.61</v>
      </c>
    </row>
    <row r="235" spans="1:6" x14ac:dyDescent="0.35">
      <c r="A235" s="201" t="s">
        <v>0</v>
      </c>
      <c r="B235" s="333" t="s">
        <v>2</v>
      </c>
      <c r="C235" s="333" t="s">
        <v>3</v>
      </c>
      <c r="D235" s="324" t="s">
        <v>4</v>
      </c>
      <c r="E235" s="267"/>
    </row>
    <row r="236" spans="1:6" x14ac:dyDescent="0.35">
      <c r="A236" s="146" t="s">
        <v>1</v>
      </c>
      <c r="B236" s="333"/>
      <c r="C236" s="333"/>
      <c r="D236" s="324"/>
      <c r="E236" s="267"/>
    </row>
    <row r="237" spans="1:6" x14ac:dyDescent="0.35">
      <c r="A237" s="201">
        <v>1</v>
      </c>
      <c r="B237" s="216" t="s">
        <v>206</v>
      </c>
      <c r="C237" s="201" t="s">
        <v>7</v>
      </c>
      <c r="D237" s="138" t="s">
        <v>207</v>
      </c>
      <c r="E237" s="139"/>
    </row>
    <row r="238" spans="1:6" x14ac:dyDescent="0.35">
      <c r="A238" s="201">
        <v>2</v>
      </c>
      <c r="B238" s="216" t="s">
        <v>107</v>
      </c>
      <c r="C238" s="201" t="s">
        <v>7</v>
      </c>
      <c r="D238" s="138" t="s">
        <v>108</v>
      </c>
      <c r="E238" s="139"/>
    </row>
    <row r="239" spans="1:6" x14ac:dyDescent="0.35">
      <c r="A239" s="201">
        <v>3</v>
      </c>
      <c r="B239" s="216" t="s">
        <v>176</v>
      </c>
      <c r="C239" s="201" t="s">
        <v>142</v>
      </c>
      <c r="D239" s="138" t="s">
        <v>533</v>
      </c>
      <c r="E239" s="139"/>
    </row>
    <row r="240" spans="1:6" x14ac:dyDescent="0.35">
      <c r="A240" s="201">
        <v>4</v>
      </c>
      <c r="B240" s="216" t="s">
        <v>177</v>
      </c>
      <c r="C240" s="201" t="s">
        <v>7</v>
      </c>
      <c r="D240" s="138" t="s">
        <v>534</v>
      </c>
      <c r="E240" s="139"/>
    </row>
    <row r="241" spans="1:5" ht="26" x14ac:dyDescent="0.35">
      <c r="A241" s="201">
        <v>5</v>
      </c>
      <c r="B241" s="216" t="s">
        <v>179</v>
      </c>
      <c r="C241" s="201" t="s">
        <v>7</v>
      </c>
      <c r="D241" s="219" t="s">
        <v>546</v>
      </c>
      <c r="E241" s="220"/>
    </row>
    <row r="242" spans="1:5" x14ac:dyDescent="0.35">
      <c r="A242" s="201">
        <v>6</v>
      </c>
      <c r="B242" s="216" t="s">
        <v>180</v>
      </c>
      <c r="C242" s="214" t="s">
        <v>7</v>
      </c>
      <c r="D242" s="174" t="s">
        <v>526</v>
      </c>
      <c r="E242" s="139"/>
    </row>
    <row r="243" spans="1:5" x14ac:dyDescent="0.35">
      <c r="A243" s="201">
        <v>7</v>
      </c>
      <c r="B243" s="216" t="s">
        <v>184</v>
      </c>
      <c r="C243" s="206" t="s">
        <v>142</v>
      </c>
      <c r="D243" s="256">
        <f>[14]Лист_1!$Q$207</f>
        <v>2621107.87</v>
      </c>
      <c r="E243" s="211"/>
    </row>
    <row r="244" spans="1:5" x14ac:dyDescent="0.35">
      <c r="A244" s="201">
        <v>8</v>
      </c>
      <c r="B244" s="216" t="s">
        <v>185</v>
      </c>
      <c r="C244" s="206" t="s">
        <v>142</v>
      </c>
      <c r="D244" s="256">
        <f>[14]Лист_1!$AQ$207</f>
        <v>2704119.44</v>
      </c>
      <c r="E244" s="208"/>
    </row>
    <row r="245" spans="1:5" x14ac:dyDescent="0.35">
      <c r="A245" s="201">
        <v>9</v>
      </c>
      <c r="B245" s="216" t="s">
        <v>192</v>
      </c>
      <c r="C245" s="206" t="s">
        <v>142</v>
      </c>
      <c r="D245" s="256">
        <f>D243-D244</f>
        <v>-83011.569999999832</v>
      </c>
      <c r="E245" s="208"/>
    </row>
    <row r="246" spans="1:5" x14ac:dyDescent="0.35">
      <c r="A246" s="201">
        <v>10</v>
      </c>
      <c r="B246" s="216" t="s">
        <v>187</v>
      </c>
      <c r="C246" s="206" t="s">
        <v>142</v>
      </c>
      <c r="D246" s="221">
        <f>D243</f>
        <v>2621107.87</v>
      </c>
      <c r="E246" s="222"/>
    </row>
    <row r="247" spans="1:5" x14ac:dyDescent="0.35">
      <c r="A247" s="201">
        <v>11</v>
      </c>
      <c r="B247" s="216" t="s">
        <v>188</v>
      </c>
      <c r="C247" s="206" t="s">
        <v>142</v>
      </c>
      <c r="D247" s="221">
        <f>D246</f>
        <v>2621107.87</v>
      </c>
      <c r="E247" s="222"/>
    </row>
    <row r="248" spans="1:5" x14ac:dyDescent="0.35">
      <c r="A248" s="201" t="s">
        <v>0</v>
      </c>
      <c r="B248" s="333" t="s">
        <v>2</v>
      </c>
      <c r="C248" s="333" t="s">
        <v>3</v>
      </c>
      <c r="D248" s="324" t="s">
        <v>4</v>
      </c>
      <c r="E248" s="267"/>
    </row>
    <row r="249" spans="1:5" x14ac:dyDescent="0.35">
      <c r="A249" s="146" t="s">
        <v>1</v>
      </c>
      <c r="B249" s="333"/>
      <c r="C249" s="333"/>
      <c r="D249" s="324"/>
      <c r="E249" s="267"/>
    </row>
    <row r="250" spans="1:5" ht="26" x14ac:dyDescent="0.35">
      <c r="A250" s="201">
        <v>1</v>
      </c>
      <c r="B250" s="216" t="s">
        <v>206</v>
      </c>
      <c r="C250" s="201" t="s">
        <v>7</v>
      </c>
      <c r="D250" s="138" t="s">
        <v>547</v>
      </c>
      <c r="E250" s="139"/>
    </row>
    <row r="251" spans="1:5" x14ac:dyDescent="0.35">
      <c r="A251" s="201">
        <v>2</v>
      </c>
      <c r="B251" s="216" t="s">
        <v>107</v>
      </c>
      <c r="C251" s="201" t="s">
        <v>7</v>
      </c>
      <c r="D251" s="138" t="s">
        <v>108</v>
      </c>
      <c r="E251" s="139"/>
    </row>
    <row r="252" spans="1:5" x14ac:dyDescent="0.35">
      <c r="A252" s="201">
        <v>3</v>
      </c>
      <c r="B252" s="216" t="s">
        <v>176</v>
      </c>
      <c r="C252" s="201" t="s">
        <v>142</v>
      </c>
      <c r="D252" s="138" t="s">
        <v>533</v>
      </c>
      <c r="E252" s="139"/>
    </row>
    <row r="253" spans="1:5" x14ac:dyDescent="0.35">
      <c r="A253" s="201">
        <v>4</v>
      </c>
      <c r="B253" s="216" t="s">
        <v>177</v>
      </c>
      <c r="C253" s="201" t="s">
        <v>7</v>
      </c>
      <c r="D253" s="138" t="s">
        <v>534</v>
      </c>
      <c r="E253" s="139"/>
    </row>
    <row r="254" spans="1:5" ht="39" x14ac:dyDescent="0.35">
      <c r="A254" s="201">
        <v>5</v>
      </c>
      <c r="B254" s="216" t="s">
        <v>179</v>
      </c>
      <c r="C254" s="201" t="s">
        <v>7</v>
      </c>
      <c r="D254" s="219" t="s">
        <v>208</v>
      </c>
      <c r="E254" s="220"/>
    </row>
    <row r="255" spans="1:5" x14ac:dyDescent="0.35">
      <c r="A255" s="201">
        <v>6</v>
      </c>
      <c r="B255" s="216" t="s">
        <v>180</v>
      </c>
      <c r="C255" s="214" t="s">
        <v>7</v>
      </c>
      <c r="D255" s="174" t="s">
        <v>526</v>
      </c>
      <c r="E255" s="139"/>
    </row>
    <row r="256" spans="1:5" x14ac:dyDescent="0.35">
      <c r="A256" s="201">
        <v>7</v>
      </c>
      <c r="B256" s="216" t="s">
        <v>184</v>
      </c>
      <c r="C256" s="206" t="s">
        <v>142</v>
      </c>
      <c r="D256" s="256">
        <f>[14]Лист_1!$T$207</f>
        <v>860204.77</v>
      </c>
      <c r="E256" s="211"/>
    </row>
    <row r="257" spans="1:5" x14ac:dyDescent="0.35">
      <c r="A257" s="201">
        <v>8</v>
      </c>
      <c r="B257" s="216" t="s">
        <v>185</v>
      </c>
      <c r="C257" s="206" t="s">
        <v>142</v>
      </c>
      <c r="D257" s="256">
        <f>[10]Лист_1!$AP$205</f>
        <v>1123738.24</v>
      </c>
      <c r="E257" s="208"/>
    </row>
    <row r="258" spans="1:5" x14ac:dyDescent="0.35">
      <c r="A258" s="201">
        <v>9</v>
      </c>
      <c r="B258" s="216" t="s">
        <v>192</v>
      </c>
      <c r="C258" s="206" t="s">
        <v>142</v>
      </c>
      <c r="D258" s="256">
        <f>D256-D257</f>
        <v>-263533.46999999997</v>
      </c>
      <c r="E258" s="208"/>
    </row>
    <row r="259" spans="1:5" x14ac:dyDescent="0.35">
      <c r="A259" s="201">
        <v>10</v>
      </c>
      <c r="B259" s="216" t="s">
        <v>187</v>
      </c>
      <c r="C259" s="206" t="s">
        <v>142</v>
      </c>
      <c r="D259" s="221">
        <f>D256</f>
        <v>860204.77</v>
      </c>
      <c r="E259" s="222"/>
    </row>
    <row r="260" spans="1:5" x14ac:dyDescent="0.35">
      <c r="A260" s="201">
        <v>11</v>
      </c>
      <c r="B260" s="216" t="s">
        <v>188</v>
      </c>
      <c r="C260" s="206" t="s">
        <v>142</v>
      </c>
      <c r="D260" s="221">
        <f>D259</f>
        <v>860204.77</v>
      </c>
      <c r="E260" s="222"/>
    </row>
    <row r="261" spans="1:5" x14ac:dyDescent="0.35">
      <c r="A261" s="298"/>
      <c r="B261" s="299"/>
      <c r="C261" s="301"/>
      <c r="D261" s="302"/>
    </row>
    <row r="263" spans="1:5" x14ac:dyDescent="0.35">
      <c r="A263" s="345" t="s">
        <v>210</v>
      </c>
      <c r="B263" s="345"/>
      <c r="C263" s="345"/>
      <c r="D263" s="345"/>
    </row>
    <row r="264" spans="1:5" ht="16" thickBot="1" x14ac:dyDescent="0.4"/>
    <row r="265" spans="1:5" x14ac:dyDescent="0.35">
      <c r="A265" s="225" t="s">
        <v>0</v>
      </c>
      <c r="B265" s="336" t="s">
        <v>2</v>
      </c>
      <c r="C265" s="336" t="s">
        <v>3</v>
      </c>
      <c r="D265" s="336" t="s">
        <v>4</v>
      </c>
    </row>
    <row r="266" spans="1:5" ht="16" thickBot="1" x14ac:dyDescent="0.4">
      <c r="A266" s="227" t="s">
        <v>1</v>
      </c>
      <c r="B266" s="337"/>
      <c r="C266" s="337"/>
      <c r="D266" s="337"/>
    </row>
    <row r="267" spans="1:5" ht="16" thickBot="1" x14ac:dyDescent="0.4">
      <c r="A267" s="228">
        <v>1</v>
      </c>
      <c r="B267" s="229" t="s">
        <v>211</v>
      </c>
      <c r="C267" s="228" t="s">
        <v>7</v>
      </c>
      <c r="D267" s="230" t="str">
        <f>D285</f>
        <v>Холл первого этажа</v>
      </c>
    </row>
    <row r="268" spans="1:5" ht="16" thickBot="1" x14ac:dyDescent="0.4">
      <c r="A268" s="228" t="s">
        <v>370</v>
      </c>
      <c r="B268" s="229" t="s">
        <v>214</v>
      </c>
      <c r="C268" s="228" t="s">
        <v>7</v>
      </c>
      <c r="D268" s="231" t="s">
        <v>228</v>
      </c>
    </row>
    <row r="269" spans="1:5" ht="16" thickBot="1" x14ac:dyDescent="0.4">
      <c r="A269" s="228" t="s">
        <v>371</v>
      </c>
      <c r="B269" s="229" t="s">
        <v>217</v>
      </c>
      <c r="C269" s="228" t="s">
        <v>7</v>
      </c>
      <c r="D269" s="230" t="s">
        <v>374</v>
      </c>
    </row>
    <row r="270" spans="1:5" ht="16" thickBot="1" x14ac:dyDescent="0.4">
      <c r="A270" s="233" t="s">
        <v>372</v>
      </c>
      <c r="B270" s="229" t="s">
        <v>220</v>
      </c>
      <c r="C270" s="228" t="s">
        <v>7</v>
      </c>
      <c r="D270" s="234">
        <v>2022</v>
      </c>
    </row>
    <row r="271" spans="1:5" ht="16" thickBot="1" x14ac:dyDescent="0.4">
      <c r="A271" s="235" t="s">
        <v>373</v>
      </c>
      <c r="B271" s="236" t="s">
        <v>368</v>
      </c>
      <c r="C271" s="235" t="s">
        <v>142</v>
      </c>
      <c r="D271" s="237">
        <v>4800</v>
      </c>
    </row>
    <row r="272" spans="1:5" ht="6.5" customHeight="1" thickBot="1" x14ac:dyDescent="0.4">
      <c r="A272" s="238"/>
      <c r="B272" s="239"/>
      <c r="C272" s="238"/>
      <c r="D272" s="231"/>
    </row>
    <row r="273" spans="1:4" ht="16" thickBot="1" x14ac:dyDescent="0.4">
      <c r="A273" s="228" t="s">
        <v>9</v>
      </c>
      <c r="B273" s="229" t="s">
        <v>211</v>
      </c>
      <c r="C273" s="228" t="s">
        <v>7</v>
      </c>
      <c r="D273" s="230" t="s">
        <v>212</v>
      </c>
    </row>
    <row r="274" spans="1:4" ht="16" thickBot="1" x14ac:dyDescent="0.4">
      <c r="A274" s="228" t="s">
        <v>213</v>
      </c>
      <c r="B274" s="229" t="s">
        <v>214</v>
      </c>
      <c r="C274" s="228" t="s">
        <v>7</v>
      </c>
      <c r="D274" s="230" t="s">
        <v>215</v>
      </c>
    </row>
    <row r="275" spans="1:4" ht="16" thickBot="1" x14ac:dyDescent="0.4">
      <c r="A275" s="228" t="s">
        <v>216</v>
      </c>
      <c r="B275" s="229" t="s">
        <v>217</v>
      </c>
      <c r="C275" s="228" t="s">
        <v>7</v>
      </c>
      <c r="D275" s="230" t="s">
        <v>218</v>
      </c>
    </row>
    <row r="276" spans="1:4" ht="16" thickBot="1" x14ac:dyDescent="0.4">
      <c r="A276" s="233" t="s">
        <v>219</v>
      </c>
      <c r="B276" s="229" t="s">
        <v>220</v>
      </c>
      <c r="C276" s="228" t="s">
        <v>7</v>
      </c>
      <c r="D276" s="234">
        <v>2012</v>
      </c>
    </row>
    <row r="277" spans="1:4" ht="16" thickBot="1" x14ac:dyDescent="0.4">
      <c r="A277" s="235" t="s">
        <v>221</v>
      </c>
      <c r="B277" s="236" t="s">
        <v>368</v>
      </c>
      <c r="C277" s="235" t="s">
        <v>142</v>
      </c>
      <c r="D277" s="237">
        <f>'[6]2024'!$F$17</f>
        <v>24000</v>
      </c>
    </row>
    <row r="278" spans="1:4" ht="6.5" customHeight="1" thickBot="1" x14ac:dyDescent="0.4">
      <c r="A278" s="238"/>
      <c r="B278" s="239"/>
      <c r="C278" s="238"/>
      <c r="D278" s="231"/>
    </row>
    <row r="279" spans="1:4" ht="16" thickBot="1" x14ac:dyDescent="0.4">
      <c r="A279" s="240">
        <v>3</v>
      </c>
      <c r="B279" s="241" t="s">
        <v>211</v>
      </c>
      <c r="C279" s="240"/>
      <c r="D279" s="242" t="s">
        <v>212</v>
      </c>
    </row>
    <row r="280" spans="1:4" ht="16" thickBot="1" x14ac:dyDescent="0.4">
      <c r="A280" s="228" t="s">
        <v>222</v>
      </c>
      <c r="B280" s="229" t="s">
        <v>214</v>
      </c>
      <c r="C280" s="228" t="s">
        <v>7</v>
      </c>
      <c r="D280" s="230" t="s">
        <v>215</v>
      </c>
    </row>
    <row r="281" spans="1:4" ht="16" thickBot="1" x14ac:dyDescent="0.4">
      <c r="A281" s="228" t="s">
        <v>223</v>
      </c>
      <c r="B281" s="229" t="s">
        <v>217</v>
      </c>
      <c r="C281" s="228" t="s">
        <v>7</v>
      </c>
      <c r="D281" s="230" t="s">
        <v>224</v>
      </c>
    </row>
    <row r="282" spans="1:4" ht="16" thickBot="1" x14ac:dyDescent="0.4">
      <c r="A282" s="228" t="s">
        <v>225</v>
      </c>
      <c r="B282" s="229" t="s">
        <v>220</v>
      </c>
      <c r="C282" s="228" t="s">
        <v>7</v>
      </c>
      <c r="D282" s="234">
        <v>2018</v>
      </c>
    </row>
    <row r="283" spans="1:4" ht="16" thickBot="1" x14ac:dyDescent="0.4">
      <c r="A283" s="235" t="s">
        <v>226</v>
      </c>
      <c r="B283" s="236" t="s">
        <v>368</v>
      </c>
      <c r="C283" s="235" t="s">
        <v>142</v>
      </c>
      <c r="D283" s="237">
        <f>'[6]2024'!$F$18</f>
        <v>24000</v>
      </c>
    </row>
    <row r="284" spans="1:4" ht="6.5" customHeight="1" thickBot="1" x14ac:dyDescent="0.4">
      <c r="A284" s="238"/>
      <c r="B284" s="239"/>
      <c r="C284" s="238"/>
      <c r="D284" s="231"/>
    </row>
    <row r="285" spans="1:4" ht="16" thickBot="1" x14ac:dyDescent="0.4">
      <c r="A285" s="238">
        <v>4</v>
      </c>
      <c r="B285" s="239" t="s">
        <v>211</v>
      </c>
      <c r="C285" s="238"/>
      <c r="D285" s="231" t="s">
        <v>227</v>
      </c>
    </row>
    <row r="286" spans="1:4" ht="16" thickBot="1" x14ac:dyDescent="0.4">
      <c r="A286" s="238" t="s">
        <v>162</v>
      </c>
      <c r="B286" s="239" t="s">
        <v>214</v>
      </c>
      <c r="C286" s="238" t="s">
        <v>7</v>
      </c>
      <c r="D286" s="231" t="s">
        <v>228</v>
      </c>
    </row>
    <row r="287" spans="1:4" ht="15.5" customHeight="1" x14ac:dyDescent="0.35">
      <c r="A287" s="339" t="s">
        <v>164</v>
      </c>
      <c r="B287" s="341" t="s">
        <v>217</v>
      </c>
      <c r="C287" s="339" t="s">
        <v>7</v>
      </c>
      <c r="D287" s="365" t="s">
        <v>369</v>
      </c>
    </row>
    <row r="288" spans="1:4" ht="16" thickBot="1" x14ac:dyDescent="0.4">
      <c r="A288" s="340"/>
      <c r="B288" s="342"/>
      <c r="C288" s="340"/>
      <c r="D288" s="366"/>
    </row>
    <row r="289" spans="1:4" ht="16" thickBot="1" x14ac:dyDescent="0.4">
      <c r="A289" s="238" t="s">
        <v>166</v>
      </c>
      <c r="B289" s="239" t="s">
        <v>220</v>
      </c>
      <c r="C289" s="238" t="s">
        <v>7</v>
      </c>
      <c r="D289" s="245">
        <v>2015</v>
      </c>
    </row>
    <row r="290" spans="1:4" ht="19" customHeight="1" thickBot="1" x14ac:dyDescent="0.4">
      <c r="A290" s="238" t="s">
        <v>168</v>
      </c>
      <c r="B290" s="236" t="s">
        <v>368</v>
      </c>
      <c r="C290" s="238" t="s">
        <v>142</v>
      </c>
      <c r="D290" s="231">
        <v>42000</v>
      </c>
    </row>
    <row r="291" spans="1:4" ht="6.5" customHeight="1" thickBot="1" x14ac:dyDescent="0.4">
      <c r="A291" s="238"/>
      <c r="B291" s="239"/>
      <c r="C291" s="238"/>
      <c r="D291" s="231"/>
    </row>
    <row r="292" spans="1:4" ht="16" thickBot="1" x14ac:dyDescent="0.4">
      <c r="A292" s="238">
        <v>5</v>
      </c>
      <c r="B292" s="239" t="s">
        <v>211</v>
      </c>
      <c r="C292" s="238"/>
      <c r="D292" s="231" t="s">
        <v>212</v>
      </c>
    </row>
    <row r="293" spans="1:4" ht="16" thickBot="1" x14ac:dyDescent="0.4">
      <c r="A293" s="238" t="s">
        <v>170</v>
      </c>
      <c r="B293" s="239" t="s">
        <v>214</v>
      </c>
      <c r="C293" s="238" t="s">
        <v>7</v>
      </c>
      <c r="D293" s="231" t="s">
        <v>215</v>
      </c>
    </row>
    <row r="294" spans="1:4" ht="16" thickBot="1" x14ac:dyDescent="0.4">
      <c r="A294" s="238" t="s">
        <v>171</v>
      </c>
      <c r="B294" s="239" t="s">
        <v>217</v>
      </c>
      <c r="C294" s="238" t="s">
        <v>7</v>
      </c>
      <c r="D294" s="231" t="s">
        <v>229</v>
      </c>
    </row>
    <row r="295" spans="1:4" ht="16" thickBot="1" x14ac:dyDescent="0.4">
      <c r="A295" s="238" t="s">
        <v>172</v>
      </c>
      <c r="B295" s="239" t="s">
        <v>220</v>
      </c>
      <c r="C295" s="238" t="s">
        <v>7</v>
      </c>
      <c r="D295" s="245">
        <v>2011</v>
      </c>
    </row>
    <row r="296" spans="1:4" ht="16" thickBot="1" x14ac:dyDescent="0.4">
      <c r="A296" s="238" t="s">
        <v>173</v>
      </c>
      <c r="B296" s="236" t="s">
        <v>368</v>
      </c>
      <c r="C296" s="238" t="s">
        <v>142</v>
      </c>
      <c r="D296" s="231">
        <f>'[6]2024'!$F$18</f>
        <v>24000</v>
      </c>
    </row>
    <row r="297" spans="1:4" ht="4" customHeight="1" x14ac:dyDescent="0.35">
      <c r="A297" s="298"/>
      <c r="B297" s="299"/>
      <c r="C297" s="298"/>
      <c r="D297" s="139"/>
    </row>
    <row r="298" spans="1:4" ht="16" thickBot="1" x14ac:dyDescent="0.4">
      <c r="A298" s="238">
        <v>5</v>
      </c>
      <c r="B298" s="239" t="s">
        <v>211</v>
      </c>
      <c r="C298" s="238"/>
      <c r="D298" s="231" t="s">
        <v>212</v>
      </c>
    </row>
    <row r="299" spans="1:4" ht="16" thickBot="1" x14ac:dyDescent="0.4">
      <c r="A299" s="238" t="s">
        <v>170</v>
      </c>
      <c r="B299" s="239" t="s">
        <v>214</v>
      </c>
      <c r="C299" s="238" t="s">
        <v>7</v>
      </c>
      <c r="D299" s="231" t="s">
        <v>215</v>
      </c>
    </row>
    <row r="300" spans="1:4" ht="16" thickBot="1" x14ac:dyDescent="0.4">
      <c r="A300" s="238" t="s">
        <v>171</v>
      </c>
      <c r="B300" s="239" t="s">
        <v>217</v>
      </c>
      <c r="C300" s="238" t="s">
        <v>7</v>
      </c>
      <c r="D300" s="231" t="s">
        <v>414</v>
      </c>
    </row>
    <row r="301" spans="1:4" ht="16" thickBot="1" x14ac:dyDescent="0.4">
      <c r="A301" s="238" t="s">
        <v>172</v>
      </c>
      <c r="B301" s="239" t="s">
        <v>220</v>
      </c>
      <c r="C301" s="238" t="s">
        <v>7</v>
      </c>
      <c r="D301" s="245">
        <v>2019</v>
      </c>
    </row>
    <row r="302" spans="1:4" ht="16" thickBot="1" x14ac:dyDescent="0.4">
      <c r="A302" s="238" t="s">
        <v>173</v>
      </c>
      <c r="B302" s="236" t="s">
        <v>368</v>
      </c>
      <c r="C302" s="238" t="s">
        <v>142</v>
      </c>
      <c r="D302" s="231">
        <v>24000</v>
      </c>
    </row>
    <row r="304" spans="1:4" x14ac:dyDescent="0.35">
      <c r="A304" s="345" t="s">
        <v>230</v>
      </c>
      <c r="B304" s="345"/>
      <c r="C304" s="345"/>
      <c r="D304" s="345"/>
    </row>
    <row r="306" spans="1:5" x14ac:dyDescent="0.35">
      <c r="A306" s="170" t="s">
        <v>0</v>
      </c>
      <c r="B306" s="333" t="s">
        <v>2</v>
      </c>
      <c r="C306" s="333" t="s">
        <v>3</v>
      </c>
      <c r="D306" s="333" t="s">
        <v>4</v>
      </c>
    </row>
    <row r="307" spans="1:5" x14ac:dyDescent="0.35">
      <c r="A307" s="146" t="s">
        <v>1</v>
      </c>
      <c r="B307" s="333"/>
      <c r="C307" s="333"/>
      <c r="D307" s="333"/>
    </row>
    <row r="308" spans="1:5" x14ac:dyDescent="0.35">
      <c r="A308" s="346" t="s">
        <v>420</v>
      </c>
      <c r="B308" s="346"/>
      <c r="C308" s="346"/>
      <c r="D308" s="346"/>
    </row>
    <row r="309" spans="1:5" x14ac:dyDescent="0.35">
      <c r="A309" s="201">
        <v>1</v>
      </c>
      <c r="B309" s="216" t="s">
        <v>231</v>
      </c>
      <c r="C309" s="201" t="s">
        <v>7</v>
      </c>
      <c r="D309" s="138" t="s">
        <v>375</v>
      </c>
    </row>
    <row r="310" spans="1:5" ht="25" x14ac:dyDescent="0.35">
      <c r="A310" s="201">
        <v>2</v>
      </c>
      <c r="B310" s="216" t="s">
        <v>553</v>
      </c>
      <c r="C310" s="201" t="s">
        <v>142</v>
      </c>
      <c r="D310" s="138" t="s">
        <v>607</v>
      </c>
    </row>
    <row r="311" spans="1:5" x14ac:dyDescent="0.35">
      <c r="A311" s="201">
        <v>3</v>
      </c>
      <c r="B311" s="216" t="s">
        <v>554</v>
      </c>
      <c r="C311" s="201"/>
      <c r="D311" s="141">
        <f>[7]КБ40Д!$D$311</f>
        <v>12763638.18</v>
      </c>
    </row>
    <row r="312" spans="1:5" x14ac:dyDescent="0.35">
      <c r="A312" s="201">
        <v>4</v>
      </c>
      <c r="B312" s="216" t="str">
        <f>'[8]К. Беляева 40Б'!$A$20</f>
        <v>Задолженность потребителей (на начало периода)</v>
      </c>
      <c r="C312" s="201"/>
      <c r="D312" s="141">
        <f>[7]КБ40Д!$D$312</f>
        <v>1371637.48</v>
      </c>
    </row>
    <row r="313" spans="1:5" x14ac:dyDescent="0.35">
      <c r="A313" s="201">
        <v>5</v>
      </c>
      <c r="B313" s="216" t="str">
        <f>'[8]К. Беляева 40Б'!$A$21</f>
        <v>Задолженность потребителей (на конец периода)</v>
      </c>
      <c r="C313" s="201"/>
      <c r="D313" s="141">
        <f>[7]КБ40Д!$D$313</f>
        <v>1403169.34</v>
      </c>
    </row>
    <row r="314" spans="1:5" x14ac:dyDescent="0.35">
      <c r="A314" s="201">
        <v>6</v>
      </c>
      <c r="B314" s="216" t="str">
        <f>'[8]К. Беляева 40Б'!$A$22</f>
        <v>Начислено</v>
      </c>
      <c r="C314" s="201"/>
      <c r="D314" s="141">
        <f>[7]КБ40Д!$D$314</f>
        <v>1754348.34</v>
      </c>
    </row>
    <row r="315" spans="1:5" x14ac:dyDescent="0.35">
      <c r="A315" s="201">
        <v>7</v>
      </c>
      <c r="B315" s="216" t="str">
        <f>'[8]К. Беляева 40Б'!$A$23</f>
        <v>Оплачено</v>
      </c>
      <c r="C315" s="201"/>
      <c r="D315" s="141">
        <f>[7]КБ40Д!$G$315</f>
        <v>1707372.9000000004</v>
      </c>
    </row>
    <row r="316" spans="1:5" x14ac:dyDescent="0.35">
      <c r="A316" s="201">
        <v>8</v>
      </c>
      <c r="B316" s="216" t="s">
        <v>555</v>
      </c>
      <c r="C316" s="201"/>
      <c r="D316" s="141">
        <v>1500000</v>
      </c>
    </row>
    <row r="317" spans="1:5" ht="25" x14ac:dyDescent="0.35">
      <c r="A317" s="201">
        <v>9</v>
      </c>
      <c r="B317" s="216" t="s">
        <v>608</v>
      </c>
      <c r="C317" s="201"/>
      <c r="D317" s="141">
        <f>[9]Лист_1!$Q$200</f>
        <v>2654419.67</v>
      </c>
      <c r="E317" s="139"/>
    </row>
    <row r="318" spans="1:5" x14ac:dyDescent="0.35">
      <c r="A318" s="201">
        <v>10</v>
      </c>
      <c r="B318" s="216" t="s">
        <v>609</v>
      </c>
      <c r="C318" s="201"/>
      <c r="D318" s="141">
        <f>[7]КБ40Д!$D$317</f>
        <v>13999413.119999999</v>
      </c>
    </row>
    <row r="319" spans="1:5" ht="17" customHeight="1" x14ac:dyDescent="0.35"/>
    <row r="320" spans="1:5" hidden="1" x14ac:dyDescent="0.35">
      <c r="A320" s="345" t="s">
        <v>232</v>
      </c>
      <c r="B320" s="345"/>
      <c r="C320" s="345"/>
      <c r="D320" s="345"/>
    </row>
    <row r="321" spans="1:4" hidden="1" x14ac:dyDescent="0.35">
      <c r="A321" s="247"/>
    </row>
    <row r="322" spans="1:4" hidden="1" x14ac:dyDescent="0.35">
      <c r="A322" s="225" t="s">
        <v>0</v>
      </c>
      <c r="B322" s="336" t="s">
        <v>2</v>
      </c>
      <c r="C322" s="336" t="s">
        <v>3</v>
      </c>
      <c r="D322" s="336" t="s">
        <v>4</v>
      </c>
    </row>
    <row r="323" spans="1:4" ht="16" hidden="1" thickBot="1" x14ac:dyDescent="0.4">
      <c r="A323" s="227" t="s">
        <v>1</v>
      </c>
      <c r="B323" s="337"/>
      <c r="C323" s="337"/>
      <c r="D323" s="337"/>
    </row>
    <row r="324" spans="1:4" ht="16" hidden="1" x14ac:dyDescent="0.35">
      <c r="A324" s="228" t="s">
        <v>5</v>
      </c>
      <c r="B324" s="248" t="s">
        <v>6</v>
      </c>
      <c r="C324" s="228" t="s">
        <v>7</v>
      </c>
      <c r="D324" s="249">
        <v>43851</v>
      </c>
    </row>
    <row r="325" spans="1:4" ht="31" hidden="1" x14ac:dyDescent="0.35">
      <c r="A325" s="228" t="s">
        <v>5</v>
      </c>
      <c r="B325" s="229" t="s">
        <v>233</v>
      </c>
      <c r="C325" s="228" t="s">
        <v>7</v>
      </c>
      <c r="D325" s="250" t="s">
        <v>234</v>
      </c>
    </row>
    <row r="326" spans="1:4" ht="31.5" hidden="1" thickBot="1" x14ac:dyDescent="0.4">
      <c r="A326" s="235" t="s">
        <v>9</v>
      </c>
      <c r="B326" s="236" t="s">
        <v>233</v>
      </c>
      <c r="C326" s="235" t="s">
        <v>7</v>
      </c>
      <c r="D326" s="251" t="s">
        <v>235</v>
      </c>
    </row>
    <row r="327" spans="1:4" ht="31.5" hidden="1" thickBot="1" x14ac:dyDescent="0.4">
      <c r="A327" s="238" t="s">
        <v>12</v>
      </c>
      <c r="B327" s="239" t="s">
        <v>233</v>
      </c>
      <c r="C327" s="238" t="s">
        <v>7</v>
      </c>
      <c r="D327" s="252" t="s">
        <v>236</v>
      </c>
    </row>
    <row r="328" spans="1:4" ht="31.5" hidden="1" thickBot="1" x14ac:dyDescent="0.4">
      <c r="A328" s="238" t="s">
        <v>15</v>
      </c>
      <c r="B328" s="239" t="s">
        <v>233</v>
      </c>
      <c r="C328" s="238" t="s">
        <v>7</v>
      </c>
      <c r="D328" s="252" t="s">
        <v>237</v>
      </c>
    </row>
    <row r="329" spans="1:4" ht="31.5" hidden="1" thickBot="1" x14ac:dyDescent="0.4">
      <c r="A329" s="238" t="s">
        <v>18</v>
      </c>
      <c r="B329" s="253" t="s">
        <v>233</v>
      </c>
      <c r="C329" s="238" t="s">
        <v>7</v>
      </c>
      <c r="D329" s="252" t="s">
        <v>238</v>
      </c>
    </row>
    <row r="330" spans="1:4" ht="31.5" hidden="1" thickBot="1" x14ac:dyDescent="0.4">
      <c r="A330" s="238" t="s">
        <v>21</v>
      </c>
      <c r="B330" s="253" t="s">
        <v>233</v>
      </c>
      <c r="C330" s="238" t="s">
        <v>7</v>
      </c>
      <c r="D330" s="252" t="s">
        <v>239</v>
      </c>
    </row>
    <row r="331" spans="1:4" ht="31.5" hidden="1" thickBot="1" x14ac:dyDescent="0.4">
      <c r="A331" s="238" t="s">
        <v>23</v>
      </c>
      <c r="B331" s="253" t="s">
        <v>233</v>
      </c>
      <c r="C331" s="238" t="s">
        <v>7</v>
      </c>
      <c r="D331" s="252" t="s">
        <v>240</v>
      </c>
    </row>
    <row r="332" spans="1:4" ht="31.5" hidden="1" thickBot="1" x14ac:dyDescent="0.4">
      <c r="A332" s="238" t="s">
        <v>26</v>
      </c>
      <c r="B332" s="253" t="s">
        <v>233</v>
      </c>
      <c r="C332" s="238" t="s">
        <v>7</v>
      </c>
      <c r="D332" s="252" t="s">
        <v>241</v>
      </c>
    </row>
    <row r="333" spans="1:4" ht="16" hidden="1" thickBot="1" x14ac:dyDescent="0.4">
      <c r="A333" s="238"/>
      <c r="B333" s="239"/>
      <c r="C333" s="238"/>
      <c r="D333" s="252"/>
    </row>
    <row r="335" spans="1:4" ht="16" x14ac:dyDescent="0.4">
      <c r="A335" s="338" t="s">
        <v>242</v>
      </c>
      <c r="B335" s="338"/>
      <c r="C335" s="338"/>
      <c r="D335" s="338"/>
    </row>
    <row r="337" spans="1:4" x14ac:dyDescent="0.35">
      <c r="A337" s="149" t="s">
        <v>0</v>
      </c>
      <c r="B337" s="324" t="s">
        <v>2</v>
      </c>
      <c r="C337" s="324" t="s">
        <v>3</v>
      </c>
      <c r="D337" s="324" t="s">
        <v>4</v>
      </c>
    </row>
    <row r="338" spans="1:4" x14ac:dyDescent="0.35">
      <c r="A338" s="149" t="s">
        <v>1</v>
      </c>
      <c r="B338" s="324"/>
      <c r="C338" s="324"/>
      <c r="D338" s="324"/>
    </row>
    <row r="339" spans="1:4" ht="16" x14ac:dyDescent="0.35">
      <c r="A339" s="255" t="s">
        <v>5</v>
      </c>
      <c r="B339" s="156" t="s">
        <v>6</v>
      </c>
      <c r="C339" s="255" t="s">
        <v>7</v>
      </c>
      <c r="D339" s="192">
        <v>45657</v>
      </c>
    </row>
    <row r="340" spans="1:4" ht="16" x14ac:dyDescent="0.35">
      <c r="A340" s="255" t="s">
        <v>9</v>
      </c>
      <c r="B340" s="156" t="s">
        <v>243</v>
      </c>
      <c r="C340" s="255" t="s">
        <v>7</v>
      </c>
      <c r="D340" s="192">
        <v>45292</v>
      </c>
    </row>
    <row r="341" spans="1:4" ht="16" x14ac:dyDescent="0.35">
      <c r="A341" s="255" t="s">
        <v>12</v>
      </c>
      <c r="B341" s="156" t="s">
        <v>244</v>
      </c>
      <c r="C341" s="255" t="s">
        <v>7</v>
      </c>
      <c r="D341" s="192">
        <v>45657</v>
      </c>
    </row>
    <row r="342" spans="1:4" ht="30" customHeight="1" x14ac:dyDescent="0.35">
      <c r="A342" s="325" t="s">
        <v>245</v>
      </c>
      <c r="B342" s="325"/>
      <c r="C342" s="325"/>
      <c r="D342" s="325"/>
    </row>
    <row r="343" spans="1:4" ht="16" x14ac:dyDescent="0.35">
      <c r="A343" s="255" t="s">
        <v>15</v>
      </c>
      <c r="B343" s="156" t="s">
        <v>246</v>
      </c>
      <c r="C343" s="255" t="s">
        <v>142</v>
      </c>
      <c r="D343" s="191">
        <v>0</v>
      </c>
    </row>
    <row r="344" spans="1:4" ht="16" x14ac:dyDescent="0.35">
      <c r="A344" s="255" t="s">
        <v>18</v>
      </c>
      <c r="B344" s="156" t="s">
        <v>247</v>
      </c>
      <c r="C344" s="255" t="s">
        <v>142</v>
      </c>
      <c r="D344" s="172">
        <v>0</v>
      </c>
    </row>
    <row r="345" spans="1:4" x14ac:dyDescent="0.35">
      <c r="A345" s="255" t="s">
        <v>21</v>
      </c>
      <c r="B345" s="254" t="s">
        <v>599</v>
      </c>
      <c r="C345" s="149" t="s">
        <v>142</v>
      </c>
      <c r="D345" s="256">
        <f>[14]Лист_1!$E$207</f>
        <v>1484040.6</v>
      </c>
    </row>
    <row r="346" spans="1:4" x14ac:dyDescent="0.35">
      <c r="A346" s="255">
        <v>7</v>
      </c>
      <c r="B346" s="254" t="s">
        <v>600</v>
      </c>
      <c r="C346" s="149" t="str">
        <f>C345</f>
        <v>руб.</v>
      </c>
      <c r="D346" s="256">
        <f>[14]Лист_1!$BH$207</f>
        <v>1269933.02</v>
      </c>
    </row>
    <row r="347" spans="1:4" x14ac:dyDescent="0.35">
      <c r="A347" s="311">
        <v>8</v>
      </c>
      <c r="B347" s="325" t="s">
        <v>248</v>
      </c>
      <c r="C347" s="324" t="s">
        <v>142</v>
      </c>
      <c r="D347" s="310">
        <f>[14]Лист_1!$W$207</f>
        <v>3999746.64</v>
      </c>
    </row>
    <row r="348" spans="1:4" x14ac:dyDescent="0.35">
      <c r="A348" s="311"/>
      <c r="B348" s="325"/>
      <c r="C348" s="324"/>
      <c r="D348" s="310"/>
    </row>
    <row r="349" spans="1:4" x14ac:dyDescent="0.35">
      <c r="A349" s="257">
        <v>9</v>
      </c>
      <c r="B349" s="258" t="s">
        <v>376</v>
      </c>
      <c r="C349" s="257" t="s">
        <v>142</v>
      </c>
      <c r="D349" s="259">
        <f>[14]Лист_1!$W$210</f>
        <v>3299986.660320939</v>
      </c>
    </row>
    <row r="350" spans="1:4" x14ac:dyDescent="0.35">
      <c r="A350" s="257">
        <v>10</v>
      </c>
      <c r="B350" s="258" t="s">
        <v>377</v>
      </c>
      <c r="C350" s="257" t="s">
        <v>142</v>
      </c>
      <c r="D350" s="259">
        <f>[14]Лист_1!$W$211</f>
        <v>699759.97967906063</v>
      </c>
    </row>
    <row r="351" spans="1:4" x14ac:dyDescent="0.35">
      <c r="A351" s="324">
        <v>11</v>
      </c>
      <c r="B351" s="325" t="s">
        <v>249</v>
      </c>
      <c r="C351" s="324" t="s">
        <v>142</v>
      </c>
      <c r="D351" s="310"/>
    </row>
    <row r="352" spans="1:4" ht="7.5" customHeight="1" x14ac:dyDescent="0.35">
      <c r="A352" s="324"/>
      <c r="B352" s="325"/>
      <c r="C352" s="324"/>
      <c r="D352" s="310"/>
    </row>
    <row r="353" spans="1:4" hidden="1" x14ac:dyDescent="0.35">
      <c r="A353" s="324"/>
      <c r="B353" s="325"/>
      <c r="C353" s="324"/>
      <c r="D353" s="310"/>
    </row>
    <row r="354" spans="1:4" ht="7" customHeight="1" x14ac:dyDescent="0.35">
      <c r="A354" s="311">
        <v>12</v>
      </c>
      <c r="B354" s="312" t="s">
        <v>250</v>
      </c>
      <c r="C354" s="311" t="s">
        <v>142</v>
      </c>
      <c r="D354" s="310">
        <f>[14]Лист_1!$BF$208</f>
        <v>11440265.75</v>
      </c>
    </row>
    <row r="355" spans="1:4" ht="9" customHeight="1" x14ac:dyDescent="0.35">
      <c r="A355" s="311"/>
      <c r="B355" s="312"/>
      <c r="C355" s="311"/>
      <c r="D355" s="310"/>
    </row>
    <row r="356" spans="1:4" x14ac:dyDescent="0.35">
      <c r="A356" s="255">
        <v>13</v>
      </c>
      <c r="B356" s="156" t="s">
        <v>421</v>
      </c>
      <c r="C356" s="255" t="s">
        <v>142</v>
      </c>
      <c r="D356" s="256">
        <f>[14]Лист_1!$AU$215</f>
        <v>6734298.6400000006</v>
      </c>
    </row>
    <row r="357" spans="1:4" x14ac:dyDescent="0.35">
      <c r="A357" s="255">
        <v>14</v>
      </c>
      <c r="B357" s="156" t="s">
        <v>409</v>
      </c>
      <c r="C357" s="255" t="s">
        <v>142</v>
      </c>
      <c r="D357" s="256">
        <f>[14]Лист_1!$AX$214</f>
        <v>571846.20000000007</v>
      </c>
    </row>
    <row r="358" spans="1:4" x14ac:dyDescent="0.35">
      <c r="A358" s="255">
        <v>15</v>
      </c>
      <c r="B358" s="156" t="s">
        <v>408</v>
      </c>
      <c r="C358" s="255" t="s">
        <v>142</v>
      </c>
      <c r="D358" s="256">
        <f>[14]Лист_1!$AU$223</f>
        <v>4134120.91</v>
      </c>
    </row>
    <row r="359" spans="1:4" x14ac:dyDescent="0.35">
      <c r="A359" s="255">
        <v>16</v>
      </c>
      <c r="B359" s="156" t="s">
        <v>251</v>
      </c>
      <c r="C359" s="255" t="s">
        <v>142</v>
      </c>
      <c r="D359" s="210">
        <v>0</v>
      </c>
    </row>
    <row r="360" spans="1:4" x14ac:dyDescent="0.35">
      <c r="A360" s="255">
        <v>17</v>
      </c>
      <c r="B360" s="156" t="s">
        <v>252</v>
      </c>
      <c r="C360" s="255" t="s">
        <v>142</v>
      </c>
      <c r="D360" s="210">
        <v>0</v>
      </c>
    </row>
    <row r="361" spans="1:4" x14ac:dyDescent="0.35">
      <c r="A361" s="255">
        <v>18</v>
      </c>
      <c r="B361" s="156" t="s">
        <v>253</v>
      </c>
      <c r="C361" s="255" t="s">
        <v>142</v>
      </c>
      <c r="D361" s="210">
        <v>0</v>
      </c>
    </row>
    <row r="362" spans="1:4" x14ac:dyDescent="0.35">
      <c r="A362" s="255">
        <v>19</v>
      </c>
      <c r="B362" s="156" t="s">
        <v>254</v>
      </c>
      <c r="C362" s="255" t="s">
        <v>142</v>
      </c>
      <c r="D362" s="210">
        <v>0</v>
      </c>
    </row>
    <row r="363" spans="1:4" ht="31" x14ac:dyDescent="0.35">
      <c r="A363" s="255" t="s">
        <v>44</v>
      </c>
      <c r="B363" s="156" t="s">
        <v>502</v>
      </c>
      <c r="C363" s="255" t="s">
        <v>142</v>
      </c>
      <c r="D363" s="259" t="s">
        <v>557</v>
      </c>
    </row>
    <row r="364" spans="1:4" x14ac:dyDescent="0.35">
      <c r="A364" s="255">
        <v>21</v>
      </c>
      <c r="B364" s="156" t="s">
        <v>247</v>
      </c>
      <c r="C364" s="255" t="s">
        <v>142</v>
      </c>
      <c r="D364" s="210">
        <v>0</v>
      </c>
    </row>
    <row r="365" spans="1:4" ht="16" hidden="1" x14ac:dyDescent="0.35">
      <c r="A365" s="261" t="s">
        <v>51</v>
      </c>
      <c r="B365" s="262" t="s">
        <v>255</v>
      </c>
      <c r="C365" s="263" t="s">
        <v>142</v>
      </c>
      <c r="D365" s="264">
        <v>7791.29</v>
      </c>
    </row>
    <row r="367" spans="1:4" x14ac:dyDescent="0.35">
      <c r="A367" s="314" t="s">
        <v>378</v>
      </c>
      <c r="B367" s="314"/>
      <c r="C367" s="314"/>
      <c r="D367" s="314"/>
    </row>
    <row r="369" spans="1:4" x14ac:dyDescent="0.35">
      <c r="A369" s="79" t="s">
        <v>379</v>
      </c>
      <c r="B369" s="334" t="s">
        <v>256</v>
      </c>
      <c r="C369" s="334"/>
      <c r="D369" s="335"/>
    </row>
    <row r="370" spans="1:4" ht="29" customHeight="1" x14ac:dyDescent="0.35">
      <c r="A370" s="315" t="s">
        <v>73</v>
      </c>
      <c r="B370" s="322" t="s">
        <v>257</v>
      </c>
      <c r="C370" s="322"/>
      <c r="D370" s="323"/>
    </row>
    <row r="371" spans="1:4" ht="15.5" customHeight="1" x14ac:dyDescent="0.35">
      <c r="A371" s="316"/>
      <c r="B371" s="318" t="s">
        <v>258</v>
      </c>
      <c r="C371" s="318"/>
      <c r="D371" s="319"/>
    </row>
    <row r="372" spans="1:4" x14ac:dyDescent="0.35">
      <c r="A372" s="316"/>
      <c r="B372" s="318" t="s">
        <v>259</v>
      </c>
      <c r="C372" s="318"/>
      <c r="D372" s="319"/>
    </row>
    <row r="373" spans="1:4" ht="30" customHeight="1" x14ac:dyDescent="0.35">
      <c r="A373" s="316"/>
      <c r="B373" s="318" t="s">
        <v>260</v>
      </c>
      <c r="C373" s="318"/>
      <c r="D373" s="319"/>
    </row>
    <row r="374" spans="1:4" ht="16" customHeight="1" x14ac:dyDescent="0.35">
      <c r="A374" s="317"/>
      <c r="B374" s="320" t="s">
        <v>261</v>
      </c>
      <c r="C374" s="320"/>
      <c r="D374" s="321"/>
    </row>
    <row r="375" spans="1:4" ht="15.5" customHeight="1" x14ac:dyDescent="0.35">
      <c r="A375" s="315" t="s">
        <v>262</v>
      </c>
      <c r="B375" s="322" t="s">
        <v>263</v>
      </c>
      <c r="C375" s="322"/>
      <c r="D375" s="323"/>
    </row>
    <row r="376" spans="1:4" ht="50" customHeight="1" x14ac:dyDescent="0.35">
      <c r="A376" s="316"/>
      <c r="B376" s="318" t="s">
        <v>264</v>
      </c>
      <c r="C376" s="318"/>
      <c r="D376" s="319"/>
    </row>
    <row r="377" spans="1:4" ht="16" customHeight="1" x14ac:dyDescent="0.35">
      <c r="A377" s="317"/>
      <c r="B377" s="320" t="s">
        <v>265</v>
      </c>
      <c r="C377" s="320"/>
      <c r="D377" s="321"/>
    </row>
    <row r="378" spans="1:4" ht="15.5" customHeight="1" x14ac:dyDescent="0.35">
      <c r="A378" s="315" t="s">
        <v>266</v>
      </c>
      <c r="B378" s="322" t="s">
        <v>267</v>
      </c>
      <c r="C378" s="322"/>
      <c r="D378" s="323"/>
    </row>
    <row r="379" spans="1:4" ht="16" customHeight="1" x14ac:dyDescent="0.35">
      <c r="A379" s="317"/>
      <c r="B379" s="320" t="s">
        <v>268</v>
      </c>
      <c r="C379" s="320"/>
      <c r="D379" s="321"/>
    </row>
    <row r="380" spans="1:4" ht="15.5" customHeight="1" x14ac:dyDescent="0.35">
      <c r="A380" s="315" t="s">
        <v>269</v>
      </c>
      <c r="B380" s="322" t="s">
        <v>270</v>
      </c>
      <c r="C380" s="322"/>
      <c r="D380" s="323"/>
    </row>
    <row r="381" spans="1:4" ht="15.5" customHeight="1" x14ac:dyDescent="0.35">
      <c r="A381" s="316"/>
      <c r="B381" s="318" t="s">
        <v>271</v>
      </c>
      <c r="C381" s="318"/>
      <c r="D381" s="319"/>
    </row>
    <row r="382" spans="1:4" ht="30" customHeight="1" x14ac:dyDescent="0.35">
      <c r="A382" s="317"/>
      <c r="B382" s="320" t="s">
        <v>596</v>
      </c>
      <c r="C382" s="320"/>
      <c r="D382" s="321"/>
    </row>
    <row r="383" spans="1:4" x14ac:dyDescent="0.35">
      <c r="A383" s="315" t="s">
        <v>272</v>
      </c>
      <c r="B383" s="322" t="s">
        <v>273</v>
      </c>
      <c r="C383" s="322"/>
      <c r="D383" s="323"/>
    </row>
    <row r="384" spans="1:4" ht="15.5" customHeight="1" x14ac:dyDescent="0.35">
      <c r="A384" s="316"/>
      <c r="B384" s="318" t="s">
        <v>274</v>
      </c>
      <c r="C384" s="318"/>
      <c r="D384" s="319"/>
    </row>
    <row r="385" spans="1:4" ht="44" customHeight="1" x14ac:dyDescent="0.35">
      <c r="A385" s="316"/>
      <c r="B385" s="318" t="s">
        <v>275</v>
      </c>
      <c r="C385" s="318"/>
      <c r="D385" s="319"/>
    </row>
    <row r="386" spans="1:4" ht="15.5" customHeight="1" x14ac:dyDescent="0.35">
      <c r="A386" s="316"/>
      <c r="B386" s="318" t="s">
        <v>276</v>
      </c>
      <c r="C386" s="318"/>
      <c r="D386" s="319"/>
    </row>
    <row r="387" spans="1:4" ht="32" customHeight="1" x14ac:dyDescent="0.35">
      <c r="A387" s="316"/>
      <c r="B387" s="318" t="s">
        <v>277</v>
      </c>
      <c r="C387" s="318"/>
      <c r="D387" s="319"/>
    </row>
    <row r="388" spans="1:4" ht="15.5" customHeight="1" x14ac:dyDescent="0.35">
      <c r="A388" s="316"/>
      <c r="B388" s="318" t="s">
        <v>278</v>
      </c>
      <c r="C388" s="318"/>
      <c r="D388" s="319"/>
    </row>
    <row r="389" spans="1:4" x14ac:dyDescent="0.35">
      <c r="A389" s="316"/>
      <c r="B389" s="318" t="s">
        <v>279</v>
      </c>
      <c r="C389" s="318"/>
      <c r="D389" s="319"/>
    </row>
    <row r="390" spans="1:4" hidden="1" x14ac:dyDescent="0.35">
      <c r="A390" s="316"/>
      <c r="B390" s="318"/>
      <c r="C390" s="318"/>
      <c r="D390" s="319"/>
    </row>
    <row r="391" spans="1:4" hidden="1" x14ac:dyDescent="0.35">
      <c r="A391" s="316"/>
      <c r="B391" s="318"/>
      <c r="C391" s="318"/>
      <c r="D391" s="319"/>
    </row>
    <row r="392" spans="1:4" hidden="1" x14ac:dyDescent="0.35">
      <c r="A392" s="317"/>
      <c r="B392" s="320"/>
      <c r="C392" s="320"/>
      <c r="D392" s="321"/>
    </row>
    <row r="393" spans="1:4" ht="28.5" customHeight="1" x14ac:dyDescent="0.35">
      <c r="A393" s="315" t="s">
        <v>280</v>
      </c>
      <c r="B393" s="322" t="s">
        <v>281</v>
      </c>
      <c r="C393" s="322"/>
      <c r="D393" s="323"/>
    </row>
    <row r="394" spans="1:4" x14ac:dyDescent="0.35">
      <c r="A394" s="316"/>
      <c r="B394" s="318" t="s">
        <v>282</v>
      </c>
      <c r="C394" s="318"/>
      <c r="D394" s="319"/>
    </row>
    <row r="395" spans="1:4" x14ac:dyDescent="0.35">
      <c r="A395" s="317"/>
      <c r="B395" s="320"/>
      <c r="C395" s="320"/>
      <c r="D395" s="321"/>
    </row>
    <row r="396" spans="1:4" ht="35.5" customHeight="1" x14ac:dyDescent="0.35">
      <c r="A396" s="315" t="s">
        <v>283</v>
      </c>
      <c r="B396" s="322" t="s">
        <v>284</v>
      </c>
      <c r="C396" s="322"/>
      <c r="D396" s="323"/>
    </row>
    <row r="397" spans="1:4" ht="30.5" customHeight="1" x14ac:dyDescent="0.35">
      <c r="A397" s="316"/>
      <c r="B397" s="318" t="s">
        <v>285</v>
      </c>
      <c r="C397" s="318"/>
      <c r="D397" s="319"/>
    </row>
    <row r="398" spans="1:4" ht="34.5" customHeight="1" x14ac:dyDescent="0.35">
      <c r="A398" s="316"/>
      <c r="B398" s="318" t="s">
        <v>286</v>
      </c>
      <c r="C398" s="318"/>
      <c r="D398" s="319"/>
    </row>
    <row r="399" spans="1:4" x14ac:dyDescent="0.35">
      <c r="A399" s="317"/>
      <c r="B399" s="320"/>
      <c r="C399" s="320"/>
      <c r="D399" s="321"/>
    </row>
    <row r="400" spans="1:4" ht="35" customHeight="1" x14ac:dyDescent="0.35">
      <c r="A400" s="315" t="s">
        <v>287</v>
      </c>
      <c r="B400" s="322" t="s">
        <v>288</v>
      </c>
      <c r="C400" s="322"/>
      <c r="D400" s="323"/>
    </row>
    <row r="401" spans="1:4" ht="33" customHeight="1" x14ac:dyDescent="0.35">
      <c r="A401" s="316"/>
      <c r="B401" s="318" t="s">
        <v>289</v>
      </c>
      <c r="C401" s="318"/>
      <c r="D401" s="319"/>
    </row>
    <row r="402" spans="1:4" ht="15.5" customHeight="1" x14ac:dyDescent="0.35">
      <c r="A402" s="316"/>
      <c r="B402" s="318" t="s">
        <v>290</v>
      </c>
      <c r="C402" s="318"/>
      <c r="D402" s="319"/>
    </row>
    <row r="403" spans="1:4" ht="30" customHeight="1" x14ac:dyDescent="0.35">
      <c r="A403" s="316"/>
      <c r="B403" s="318" t="s">
        <v>597</v>
      </c>
      <c r="C403" s="318"/>
      <c r="D403" s="319"/>
    </row>
    <row r="404" spans="1:4" x14ac:dyDescent="0.35">
      <c r="A404" s="317"/>
      <c r="B404" s="320"/>
      <c r="C404" s="320"/>
      <c r="D404" s="321"/>
    </row>
    <row r="405" spans="1:4" ht="15.5" customHeight="1" x14ac:dyDescent="0.35">
      <c r="A405" s="315" t="s">
        <v>291</v>
      </c>
      <c r="B405" s="354" t="s">
        <v>292</v>
      </c>
      <c r="C405" s="354"/>
      <c r="D405" s="355"/>
    </row>
    <row r="406" spans="1:4" ht="15.5" customHeight="1" x14ac:dyDescent="0.35">
      <c r="A406" s="316"/>
      <c r="B406" s="318" t="s">
        <v>293</v>
      </c>
      <c r="C406" s="318"/>
      <c r="D406" s="319"/>
    </row>
    <row r="407" spans="1:4" x14ac:dyDescent="0.35">
      <c r="A407" s="316"/>
      <c r="B407" s="318" t="s">
        <v>294</v>
      </c>
      <c r="C407" s="318"/>
      <c r="D407" s="319"/>
    </row>
    <row r="408" spans="1:4" ht="31.5" customHeight="1" x14ac:dyDescent="0.35">
      <c r="A408" s="316"/>
      <c r="B408" s="318" t="s">
        <v>295</v>
      </c>
      <c r="C408" s="318"/>
      <c r="D408" s="319"/>
    </row>
    <row r="409" spans="1:4" x14ac:dyDescent="0.35">
      <c r="A409" s="316"/>
      <c r="B409" s="318" t="s">
        <v>296</v>
      </c>
      <c r="C409" s="318"/>
      <c r="D409" s="319"/>
    </row>
    <row r="410" spans="1:4" x14ac:dyDescent="0.35">
      <c r="A410" s="316"/>
      <c r="B410" s="356" t="s">
        <v>297</v>
      </c>
      <c r="C410" s="356"/>
      <c r="D410" s="357"/>
    </row>
    <row r="411" spans="1:4" x14ac:dyDescent="0.35">
      <c r="A411" s="316"/>
      <c r="B411" s="318" t="s">
        <v>298</v>
      </c>
      <c r="C411" s="318"/>
      <c r="D411" s="319"/>
    </row>
    <row r="412" spans="1:4" ht="33" customHeight="1" x14ac:dyDescent="0.35">
      <c r="A412" s="316"/>
      <c r="B412" s="318" t="s">
        <v>299</v>
      </c>
      <c r="C412" s="318"/>
      <c r="D412" s="319"/>
    </row>
    <row r="413" spans="1:4" x14ac:dyDescent="0.35">
      <c r="A413" s="316"/>
      <c r="B413" s="318" t="s">
        <v>300</v>
      </c>
      <c r="C413" s="318"/>
      <c r="D413" s="319"/>
    </row>
    <row r="414" spans="1:4" x14ac:dyDescent="0.35">
      <c r="A414" s="316"/>
      <c r="B414" s="318" t="s">
        <v>301</v>
      </c>
      <c r="C414" s="318"/>
      <c r="D414" s="319"/>
    </row>
    <row r="415" spans="1:4" ht="16.5" customHeight="1" x14ac:dyDescent="0.35">
      <c r="A415" s="316"/>
      <c r="B415" s="318" t="s">
        <v>302</v>
      </c>
      <c r="C415" s="318"/>
      <c r="D415" s="319"/>
    </row>
    <row r="416" spans="1:4" ht="15.5" customHeight="1" x14ac:dyDescent="0.35">
      <c r="A416" s="316"/>
      <c r="B416" s="318" t="s">
        <v>509</v>
      </c>
      <c r="C416" s="318"/>
      <c r="D416" s="319"/>
    </row>
    <row r="417" spans="1:4" x14ac:dyDescent="0.35">
      <c r="A417" s="316"/>
      <c r="B417" s="318" t="s">
        <v>303</v>
      </c>
      <c r="C417" s="318"/>
      <c r="D417" s="319"/>
    </row>
    <row r="418" spans="1:4" x14ac:dyDescent="0.35">
      <c r="A418" s="316"/>
      <c r="B418" s="318" t="s">
        <v>304</v>
      </c>
      <c r="C418" s="318"/>
      <c r="D418" s="319"/>
    </row>
    <row r="419" spans="1:4" ht="15.5" customHeight="1" x14ac:dyDescent="0.35">
      <c r="A419" s="316"/>
      <c r="B419" s="318" t="s">
        <v>305</v>
      </c>
      <c r="C419" s="318"/>
      <c r="D419" s="319"/>
    </row>
    <row r="420" spans="1:4" x14ac:dyDescent="0.35">
      <c r="A420" s="316"/>
      <c r="B420" s="318" t="s">
        <v>306</v>
      </c>
      <c r="C420" s="318"/>
      <c r="D420" s="319"/>
    </row>
    <row r="421" spans="1:4" x14ac:dyDescent="0.35">
      <c r="A421" s="316"/>
      <c r="B421" s="318" t="s">
        <v>307</v>
      </c>
      <c r="C421" s="318"/>
      <c r="D421" s="319"/>
    </row>
    <row r="422" spans="1:4" ht="16" customHeight="1" x14ac:dyDescent="0.35">
      <c r="A422" s="317"/>
      <c r="B422" s="320"/>
      <c r="C422" s="320"/>
      <c r="D422" s="321"/>
    </row>
    <row r="423" spans="1:4" x14ac:dyDescent="0.35">
      <c r="A423" s="315" t="s">
        <v>308</v>
      </c>
      <c r="B423" s="322" t="s">
        <v>309</v>
      </c>
      <c r="C423" s="322"/>
      <c r="D423" s="323"/>
    </row>
    <row r="424" spans="1:4" x14ac:dyDescent="0.35">
      <c r="A424" s="316"/>
      <c r="B424" s="318" t="s">
        <v>310</v>
      </c>
      <c r="C424" s="318"/>
      <c r="D424" s="319"/>
    </row>
    <row r="425" spans="1:4" ht="57.5" customHeight="1" x14ac:dyDescent="0.35">
      <c r="A425" s="317"/>
      <c r="B425" s="320" t="s">
        <v>311</v>
      </c>
      <c r="C425" s="320"/>
      <c r="D425" s="321"/>
    </row>
    <row r="426" spans="1:4" ht="33.5" customHeight="1" x14ac:dyDescent="0.35">
      <c r="A426" s="315" t="s">
        <v>382</v>
      </c>
      <c r="B426" s="359" t="s">
        <v>598</v>
      </c>
      <c r="C426" s="360"/>
      <c r="D426" s="361"/>
    </row>
    <row r="427" spans="1:4" ht="28" customHeight="1" x14ac:dyDescent="0.35">
      <c r="A427" s="316"/>
      <c r="B427" s="362" t="s">
        <v>312</v>
      </c>
      <c r="C427" s="362"/>
      <c r="D427" s="363"/>
    </row>
    <row r="428" spans="1:4" x14ac:dyDescent="0.35">
      <c r="A428" s="316"/>
      <c r="B428" s="318" t="s">
        <v>313</v>
      </c>
      <c r="C428" s="318"/>
      <c r="D428" s="319"/>
    </row>
    <row r="429" spans="1:4" x14ac:dyDescent="0.35">
      <c r="A429" s="316"/>
      <c r="B429" s="318" t="s">
        <v>314</v>
      </c>
      <c r="C429" s="318"/>
      <c r="D429" s="319"/>
    </row>
    <row r="430" spans="1:4" x14ac:dyDescent="0.35">
      <c r="A430" s="316"/>
      <c r="B430" s="318" t="s">
        <v>315</v>
      </c>
      <c r="C430" s="318"/>
      <c r="D430" s="319"/>
    </row>
    <row r="431" spans="1:4" x14ac:dyDescent="0.35">
      <c r="A431" s="316"/>
      <c r="B431" s="318" t="s">
        <v>316</v>
      </c>
      <c r="C431" s="318"/>
      <c r="D431" s="319"/>
    </row>
    <row r="432" spans="1:4" ht="15.5" customHeight="1" x14ac:dyDescent="0.35">
      <c r="A432" s="316"/>
      <c r="B432" s="318" t="s">
        <v>317</v>
      </c>
      <c r="C432" s="318"/>
      <c r="D432" s="319"/>
    </row>
    <row r="433" spans="1:4" x14ac:dyDescent="0.35">
      <c r="A433" s="316"/>
      <c r="B433" s="318" t="s">
        <v>318</v>
      </c>
      <c r="C433" s="318"/>
      <c r="D433" s="319"/>
    </row>
    <row r="434" spans="1:4" x14ac:dyDescent="0.35">
      <c r="A434" s="316"/>
      <c r="B434" s="318" t="s">
        <v>319</v>
      </c>
      <c r="C434" s="318"/>
      <c r="D434" s="319"/>
    </row>
    <row r="435" spans="1:4" ht="31.5" customHeight="1" x14ac:dyDescent="0.35">
      <c r="A435" s="316"/>
      <c r="B435" s="318" t="s">
        <v>380</v>
      </c>
      <c r="C435" s="318"/>
      <c r="D435" s="319"/>
    </row>
    <row r="436" spans="1:4" ht="37.5" customHeight="1" x14ac:dyDescent="0.35">
      <c r="A436" s="316"/>
      <c r="B436" s="318" t="s">
        <v>601</v>
      </c>
      <c r="C436" s="318"/>
      <c r="D436" s="319"/>
    </row>
    <row r="437" spans="1:4" ht="13" customHeight="1" x14ac:dyDescent="0.35">
      <c r="A437" s="316"/>
      <c r="B437" s="144" t="s">
        <v>602</v>
      </c>
      <c r="C437" s="144"/>
      <c r="D437" s="145"/>
    </row>
    <row r="438" spans="1:4" ht="15.5" customHeight="1" x14ac:dyDescent="0.35">
      <c r="A438" s="316"/>
      <c r="B438" s="318" t="s">
        <v>513</v>
      </c>
      <c r="C438" s="318"/>
      <c r="D438" s="319"/>
    </row>
    <row r="439" spans="1:4" ht="16" customHeight="1" x14ac:dyDescent="0.35">
      <c r="A439" s="317"/>
      <c r="B439" s="320" t="s">
        <v>381</v>
      </c>
      <c r="C439" s="320"/>
      <c r="D439" s="321"/>
    </row>
    <row r="440" spans="1:4" ht="15.5" customHeight="1" x14ac:dyDescent="0.35">
      <c r="A440" s="315" t="s">
        <v>320</v>
      </c>
      <c r="B440" s="322" t="s">
        <v>321</v>
      </c>
      <c r="C440" s="322"/>
      <c r="D440" s="323"/>
    </row>
    <row r="441" spans="1:4" x14ac:dyDescent="0.35">
      <c r="A441" s="316"/>
      <c r="B441" s="318" t="s">
        <v>514</v>
      </c>
      <c r="C441" s="318"/>
      <c r="D441" s="319"/>
    </row>
    <row r="442" spans="1:4" ht="15.5" customHeight="1" x14ac:dyDescent="0.35">
      <c r="A442" s="316"/>
      <c r="B442" s="318" t="s">
        <v>322</v>
      </c>
      <c r="C442" s="318"/>
      <c r="D442" s="319"/>
    </row>
    <row r="443" spans="1:4" ht="15.5" customHeight="1" x14ac:dyDescent="0.35">
      <c r="A443" s="316"/>
      <c r="B443" s="318" t="s">
        <v>323</v>
      </c>
      <c r="C443" s="318"/>
      <c r="D443" s="319"/>
    </row>
    <row r="444" spans="1:4" ht="110" customHeight="1" x14ac:dyDescent="0.35">
      <c r="A444" s="316"/>
      <c r="B444" s="318" t="s">
        <v>613</v>
      </c>
      <c r="C444" s="318"/>
      <c r="D444" s="319"/>
    </row>
    <row r="445" spans="1:4" ht="15.5" customHeight="1" x14ac:dyDescent="0.35">
      <c r="A445" s="316"/>
      <c r="B445" s="318" t="s">
        <v>383</v>
      </c>
      <c r="C445" s="318"/>
      <c r="D445" s="319"/>
    </row>
    <row r="446" spans="1:4" x14ac:dyDescent="0.35">
      <c r="A446" s="316"/>
      <c r="B446" s="318" t="s">
        <v>324</v>
      </c>
      <c r="C446" s="318"/>
      <c r="D446" s="319"/>
    </row>
    <row r="447" spans="1:4" ht="15.5" customHeight="1" x14ac:dyDescent="0.35">
      <c r="A447" s="317"/>
      <c r="B447" s="320" t="s">
        <v>384</v>
      </c>
      <c r="C447" s="320"/>
      <c r="D447" s="321"/>
    </row>
    <row r="448" spans="1:4" ht="28" customHeight="1" x14ac:dyDescent="0.35">
      <c r="A448" s="265"/>
      <c r="B448" s="318" t="s">
        <v>385</v>
      </c>
      <c r="C448" s="318"/>
      <c r="D448" s="319"/>
    </row>
    <row r="449" spans="1:4" ht="28.5" customHeight="1" x14ac:dyDescent="0.35">
      <c r="A449" s="265" t="s">
        <v>325</v>
      </c>
      <c r="B449" s="318" t="s">
        <v>386</v>
      </c>
      <c r="C449" s="318"/>
      <c r="D449" s="319"/>
    </row>
    <row r="450" spans="1:4" ht="31" customHeight="1" x14ac:dyDescent="0.35">
      <c r="A450" s="266"/>
      <c r="B450" s="318" t="s">
        <v>387</v>
      </c>
      <c r="C450" s="318"/>
      <c r="D450" s="319"/>
    </row>
    <row r="451" spans="1:4" ht="15.5" customHeight="1" x14ac:dyDescent="0.35">
      <c r="A451" s="266"/>
      <c r="B451" s="318" t="s">
        <v>398</v>
      </c>
      <c r="C451" s="318"/>
      <c r="D451" s="319"/>
    </row>
    <row r="452" spans="1:4" ht="33" customHeight="1" x14ac:dyDescent="0.35">
      <c r="A452" s="266"/>
      <c r="B452" s="318" t="s">
        <v>388</v>
      </c>
      <c r="C452" s="318"/>
      <c r="D452" s="319"/>
    </row>
    <row r="453" spans="1:4" ht="15.5" customHeight="1" x14ac:dyDescent="0.35">
      <c r="A453" s="266"/>
      <c r="B453" s="318" t="s">
        <v>389</v>
      </c>
      <c r="C453" s="318"/>
      <c r="D453" s="319"/>
    </row>
    <row r="454" spans="1:4" ht="15.5" customHeight="1" x14ac:dyDescent="0.35">
      <c r="A454" s="266"/>
      <c r="B454" s="318" t="s">
        <v>390</v>
      </c>
      <c r="C454" s="318"/>
      <c r="D454" s="319"/>
    </row>
    <row r="455" spans="1:4" x14ac:dyDescent="0.35">
      <c r="A455" s="266"/>
      <c r="B455" s="318" t="s">
        <v>391</v>
      </c>
      <c r="C455" s="318"/>
      <c r="D455" s="319"/>
    </row>
    <row r="456" spans="1:4" ht="15.5" customHeight="1" x14ac:dyDescent="0.35">
      <c r="A456" s="315" t="s">
        <v>326</v>
      </c>
      <c r="B456" s="322" t="s">
        <v>327</v>
      </c>
      <c r="C456" s="322"/>
      <c r="D456" s="323"/>
    </row>
    <row r="457" spans="1:4" x14ac:dyDescent="0.35">
      <c r="A457" s="316"/>
      <c r="B457" s="318" t="s">
        <v>328</v>
      </c>
      <c r="C457" s="318"/>
      <c r="D457" s="319"/>
    </row>
    <row r="458" spans="1:4" ht="15.5" customHeight="1" x14ac:dyDescent="0.35">
      <c r="A458" s="316"/>
      <c r="B458" s="318" t="s">
        <v>329</v>
      </c>
      <c r="C458" s="318"/>
      <c r="D458" s="319"/>
    </row>
    <row r="459" spans="1:4" ht="33.5" customHeight="1" x14ac:dyDescent="0.35">
      <c r="A459" s="316"/>
      <c r="B459" s="318" t="s">
        <v>330</v>
      </c>
      <c r="C459" s="318"/>
      <c r="D459" s="319"/>
    </row>
    <row r="460" spans="1:4" ht="15.5" customHeight="1" x14ac:dyDescent="0.35">
      <c r="A460" s="316"/>
      <c r="B460" s="318" t="s">
        <v>331</v>
      </c>
      <c r="C460" s="318"/>
      <c r="D460" s="319"/>
    </row>
    <row r="461" spans="1:4" ht="15.5" customHeight="1" x14ac:dyDescent="0.35">
      <c r="A461" s="316"/>
      <c r="B461" s="320" t="s">
        <v>332</v>
      </c>
      <c r="C461" s="320"/>
      <c r="D461" s="321"/>
    </row>
    <row r="462" spans="1:4" ht="15.5" customHeight="1" x14ac:dyDescent="0.35">
      <c r="A462" s="317"/>
      <c r="B462" s="320" t="s">
        <v>397</v>
      </c>
      <c r="C462" s="320"/>
      <c r="D462" s="321"/>
    </row>
    <row r="463" spans="1:4" ht="15.5" hidden="1" customHeight="1" x14ac:dyDescent="0.35">
      <c r="A463" s="315" t="s">
        <v>334</v>
      </c>
      <c r="B463" s="322" t="s">
        <v>335</v>
      </c>
      <c r="C463" s="322"/>
      <c r="D463" s="323"/>
    </row>
    <row r="464" spans="1:4" ht="15.5" hidden="1" customHeight="1" x14ac:dyDescent="0.35">
      <c r="A464" s="316"/>
      <c r="B464" s="318" t="s">
        <v>336</v>
      </c>
      <c r="C464" s="318"/>
      <c r="D464" s="319"/>
    </row>
    <row r="465" spans="1:4" ht="15.5" hidden="1" customHeight="1" x14ac:dyDescent="0.35">
      <c r="A465" s="316"/>
      <c r="B465" s="318" t="s">
        <v>337</v>
      </c>
      <c r="C465" s="318"/>
      <c r="D465" s="319"/>
    </row>
    <row r="466" spans="1:4" ht="15.5" hidden="1" customHeight="1" x14ac:dyDescent="0.35">
      <c r="A466" s="316"/>
      <c r="B466" s="318" t="s">
        <v>338</v>
      </c>
      <c r="C466" s="318"/>
      <c r="D466" s="319"/>
    </row>
    <row r="467" spans="1:4" hidden="1" x14ac:dyDescent="0.35">
      <c r="A467" s="316"/>
      <c r="B467" s="318"/>
      <c r="C467" s="318"/>
      <c r="D467" s="319"/>
    </row>
    <row r="468" spans="1:4" ht="15.5" customHeight="1" x14ac:dyDescent="0.35">
      <c r="A468" s="316"/>
      <c r="B468" s="318" t="s">
        <v>339</v>
      </c>
      <c r="C468" s="318"/>
      <c r="D468" s="319"/>
    </row>
    <row r="469" spans="1:4" ht="45.5" customHeight="1" x14ac:dyDescent="0.35">
      <c r="A469" s="316"/>
      <c r="B469" s="318" t="s">
        <v>340</v>
      </c>
      <c r="C469" s="318"/>
      <c r="D469" s="319"/>
    </row>
    <row r="470" spans="1:4" ht="15.5" customHeight="1" x14ac:dyDescent="0.35">
      <c r="A470" s="316"/>
      <c r="B470" s="318" t="s">
        <v>618</v>
      </c>
      <c r="C470" s="318"/>
      <c r="D470" s="319"/>
    </row>
    <row r="471" spans="1:4" x14ac:dyDescent="0.35">
      <c r="A471" s="316"/>
      <c r="B471" s="318" t="s">
        <v>392</v>
      </c>
      <c r="C471" s="318"/>
      <c r="D471" s="319"/>
    </row>
    <row r="472" spans="1:4" x14ac:dyDescent="0.35">
      <c r="A472" s="316"/>
      <c r="B472" s="318" t="s">
        <v>512</v>
      </c>
      <c r="C472" s="318"/>
      <c r="D472" s="319"/>
    </row>
    <row r="473" spans="1:4" ht="15.5" customHeight="1" x14ac:dyDescent="0.35">
      <c r="A473" s="316"/>
      <c r="B473" s="318" t="s">
        <v>393</v>
      </c>
      <c r="C473" s="318"/>
      <c r="D473" s="319"/>
    </row>
    <row r="474" spans="1:4" ht="15.5" customHeight="1" x14ac:dyDescent="0.35">
      <c r="A474" s="316"/>
      <c r="B474" s="318" t="s">
        <v>394</v>
      </c>
      <c r="C474" s="318"/>
      <c r="D474" s="319"/>
    </row>
    <row r="475" spans="1:4" ht="15.5" customHeight="1" x14ac:dyDescent="0.35">
      <c r="A475" s="316"/>
      <c r="B475" s="318" t="s">
        <v>395</v>
      </c>
      <c r="C475" s="318"/>
      <c r="D475" s="319"/>
    </row>
    <row r="476" spans="1:4" ht="15.5" customHeight="1" x14ac:dyDescent="0.35">
      <c r="A476" s="316"/>
      <c r="B476" s="318" t="s">
        <v>396</v>
      </c>
      <c r="C476" s="318"/>
      <c r="D476" s="319"/>
    </row>
    <row r="477" spans="1:4" x14ac:dyDescent="0.35">
      <c r="A477" s="317"/>
      <c r="B477" s="320" t="s">
        <v>333</v>
      </c>
      <c r="C477" s="320"/>
      <c r="D477" s="321"/>
    </row>
    <row r="478" spans="1:4" s="59" customFormat="1" ht="25.5" customHeight="1" x14ac:dyDescent="0.35">
      <c r="A478" s="358" t="s">
        <v>615</v>
      </c>
      <c r="B478" s="358"/>
      <c r="C478" s="358"/>
      <c r="D478" s="358"/>
    </row>
    <row r="479" spans="1:4" s="59" customFormat="1" x14ac:dyDescent="0.35">
      <c r="A479" s="268"/>
      <c r="B479" s="268"/>
      <c r="C479" s="268"/>
      <c r="D479" s="268"/>
    </row>
    <row r="480" spans="1:4" s="59" customFormat="1" x14ac:dyDescent="0.35">
      <c r="A480" s="255">
        <v>1</v>
      </c>
      <c r="B480" s="156" t="s">
        <v>341</v>
      </c>
      <c r="C480" s="255" t="s">
        <v>33</v>
      </c>
      <c r="D480" s="272" t="s">
        <v>616</v>
      </c>
    </row>
    <row r="481" spans="1:4" s="59" customFormat="1" x14ac:dyDescent="0.35">
      <c r="A481" s="255">
        <v>2</v>
      </c>
      <c r="B481" s="156" t="s">
        <v>342</v>
      </c>
      <c r="C481" s="255" t="s">
        <v>33</v>
      </c>
      <c r="D481" s="272">
        <v>0</v>
      </c>
    </row>
    <row r="482" spans="1:4" s="59" customFormat="1" ht="31" x14ac:dyDescent="0.35">
      <c r="A482" s="255">
        <v>3</v>
      </c>
      <c r="B482" s="156" t="s">
        <v>343</v>
      </c>
      <c r="C482" s="255" t="s">
        <v>142</v>
      </c>
      <c r="D482" s="272" t="s">
        <v>617</v>
      </c>
    </row>
    <row r="483" spans="1:4" s="59" customFormat="1" x14ac:dyDescent="0.35">
      <c r="A483" s="269"/>
      <c r="B483" s="157"/>
      <c r="C483" s="157"/>
      <c r="D483" s="269"/>
    </row>
  </sheetData>
  <mergeCells count="242">
    <mergeCell ref="B476:D476"/>
    <mergeCell ref="B477:D477"/>
    <mergeCell ref="A478:D478"/>
    <mergeCell ref="A354:A355"/>
    <mergeCell ref="B354:B355"/>
    <mergeCell ref="C354:C355"/>
    <mergeCell ref="D354:D355"/>
    <mergeCell ref="B470:D470"/>
    <mergeCell ref="B471:D471"/>
    <mergeCell ref="B472:D472"/>
    <mergeCell ref="B473:D473"/>
    <mergeCell ref="B474:D474"/>
    <mergeCell ref="B475:D475"/>
    <mergeCell ref="B461:D461"/>
    <mergeCell ref="B462:D462"/>
    <mergeCell ref="A463:A477"/>
    <mergeCell ref="B463:D463"/>
    <mergeCell ref="B464:D464"/>
    <mergeCell ref="B465:D465"/>
    <mergeCell ref="B466:D466"/>
    <mergeCell ref="B467:D467"/>
    <mergeCell ref="B468:D468"/>
    <mergeCell ref="B469:D469"/>
    <mergeCell ref="B452:D452"/>
    <mergeCell ref="B453:D453"/>
    <mergeCell ref="B454:D454"/>
    <mergeCell ref="B455:D455"/>
    <mergeCell ref="A456:A462"/>
    <mergeCell ref="B456:D456"/>
    <mergeCell ref="B457:D457"/>
    <mergeCell ref="B458:D458"/>
    <mergeCell ref="B459:D459"/>
    <mergeCell ref="B460:D460"/>
    <mergeCell ref="B448:D448"/>
    <mergeCell ref="B449:D449"/>
    <mergeCell ref="B450:D450"/>
    <mergeCell ref="B451:D451"/>
    <mergeCell ref="B444:D444"/>
    <mergeCell ref="B445:D445"/>
    <mergeCell ref="B435:D435"/>
    <mergeCell ref="B436:D436"/>
    <mergeCell ref="B438:D438"/>
    <mergeCell ref="B439:D439"/>
    <mergeCell ref="A440:A447"/>
    <mergeCell ref="B440:D440"/>
    <mergeCell ref="B441:D441"/>
    <mergeCell ref="B442:D442"/>
    <mergeCell ref="B443:D443"/>
    <mergeCell ref="A426:A439"/>
    <mergeCell ref="B426:D426"/>
    <mergeCell ref="B427:D427"/>
    <mergeCell ref="B428:D428"/>
    <mergeCell ref="B429:D429"/>
    <mergeCell ref="B430:D430"/>
    <mergeCell ref="B431:D431"/>
    <mergeCell ref="B432:D432"/>
    <mergeCell ref="B433:D433"/>
    <mergeCell ref="B434:D434"/>
    <mergeCell ref="B446:D446"/>
    <mergeCell ref="B447:D447"/>
    <mergeCell ref="A423:A425"/>
    <mergeCell ref="B423:D423"/>
    <mergeCell ref="B424:D424"/>
    <mergeCell ref="B425:D425"/>
    <mergeCell ref="B413:D413"/>
    <mergeCell ref="B414:D414"/>
    <mergeCell ref="B415:D415"/>
    <mergeCell ref="B416:D416"/>
    <mergeCell ref="B417:D417"/>
    <mergeCell ref="B418:D418"/>
    <mergeCell ref="A400:A404"/>
    <mergeCell ref="B400:D400"/>
    <mergeCell ref="B401:D401"/>
    <mergeCell ref="B402:D402"/>
    <mergeCell ref="B403:D403"/>
    <mergeCell ref="B404:D404"/>
    <mergeCell ref="A405:A422"/>
    <mergeCell ref="B405:D405"/>
    <mergeCell ref="B406:D406"/>
    <mergeCell ref="B407:D407"/>
    <mergeCell ref="B408:D408"/>
    <mergeCell ref="B409:D409"/>
    <mergeCell ref="B410:D410"/>
    <mergeCell ref="B411:D411"/>
    <mergeCell ref="B412:D412"/>
    <mergeCell ref="B419:D419"/>
    <mergeCell ref="B420:D420"/>
    <mergeCell ref="B421:D421"/>
    <mergeCell ref="B422:D422"/>
    <mergeCell ref="A393:A395"/>
    <mergeCell ref="B393:D393"/>
    <mergeCell ref="B394:D394"/>
    <mergeCell ref="B395:D395"/>
    <mergeCell ref="A396:A399"/>
    <mergeCell ref="B396:D396"/>
    <mergeCell ref="B397:D397"/>
    <mergeCell ref="B398:D398"/>
    <mergeCell ref="B399:D399"/>
    <mergeCell ref="A380:A382"/>
    <mergeCell ref="B380:D380"/>
    <mergeCell ref="B381:D381"/>
    <mergeCell ref="B382:D382"/>
    <mergeCell ref="A383:A392"/>
    <mergeCell ref="B383:D383"/>
    <mergeCell ref="B384:D384"/>
    <mergeCell ref="B385:D385"/>
    <mergeCell ref="B386:D386"/>
    <mergeCell ref="B387:D387"/>
    <mergeCell ref="B388:D388"/>
    <mergeCell ref="B389:D389"/>
    <mergeCell ref="B390:D390"/>
    <mergeCell ref="B391:D391"/>
    <mergeCell ref="B392:D392"/>
    <mergeCell ref="A375:A377"/>
    <mergeCell ref="B375:D375"/>
    <mergeCell ref="B376:D376"/>
    <mergeCell ref="B377:D377"/>
    <mergeCell ref="A378:A379"/>
    <mergeCell ref="B378:D378"/>
    <mergeCell ref="B379:D379"/>
    <mergeCell ref="A367:D367"/>
    <mergeCell ref="B369:D369"/>
    <mergeCell ref="A370:A374"/>
    <mergeCell ref="B370:D370"/>
    <mergeCell ref="B371:D371"/>
    <mergeCell ref="B372:D372"/>
    <mergeCell ref="B373:D373"/>
    <mergeCell ref="B374:D374"/>
    <mergeCell ref="A351:A353"/>
    <mergeCell ref="B351:B353"/>
    <mergeCell ref="C351:C353"/>
    <mergeCell ref="D351:D353"/>
    <mergeCell ref="B337:B338"/>
    <mergeCell ref="C337:C338"/>
    <mergeCell ref="D337:D338"/>
    <mergeCell ref="A342:D342"/>
    <mergeCell ref="A347:A348"/>
    <mergeCell ref="B347:B348"/>
    <mergeCell ref="C347:C348"/>
    <mergeCell ref="D347:D348"/>
    <mergeCell ref="A308:D308"/>
    <mergeCell ref="A320:D320"/>
    <mergeCell ref="B322:B323"/>
    <mergeCell ref="C322:C323"/>
    <mergeCell ref="D322:D323"/>
    <mergeCell ref="A335:D335"/>
    <mergeCell ref="A287:A288"/>
    <mergeCell ref="B287:B288"/>
    <mergeCell ref="C287:C288"/>
    <mergeCell ref="D287:D288"/>
    <mergeCell ref="A304:D304"/>
    <mergeCell ref="B306:B307"/>
    <mergeCell ref="C306:C307"/>
    <mergeCell ref="D306:D307"/>
    <mergeCell ref="B222:B223"/>
    <mergeCell ref="C222:C223"/>
    <mergeCell ref="D222:D223"/>
    <mergeCell ref="A263:D263"/>
    <mergeCell ref="B265:B266"/>
    <mergeCell ref="C265:C266"/>
    <mergeCell ref="D265:D266"/>
    <mergeCell ref="B209:B210"/>
    <mergeCell ref="C209:C210"/>
    <mergeCell ref="D209:D210"/>
    <mergeCell ref="B215:B216"/>
    <mergeCell ref="C215:C216"/>
    <mergeCell ref="D215:D216"/>
    <mergeCell ref="B235:B236"/>
    <mergeCell ref="C235:C236"/>
    <mergeCell ref="D235:D236"/>
    <mergeCell ref="B248:B249"/>
    <mergeCell ref="C248:C249"/>
    <mergeCell ref="D248:D249"/>
    <mergeCell ref="B191:B192"/>
    <mergeCell ref="C191:C192"/>
    <mergeCell ref="D191:D192"/>
    <mergeCell ref="B203:B204"/>
    <mergeCell ref="C203:C204"/>
    <mergeCell ref="D203:D204"/>
    <mergeCell ref="B160:B161"/>
    <mergeCell ref="C160:C161"/>
    <mergeCell ref="D160:D161"/>
    <mergeCell ref="B169:B170"/>
    <mergeCell ref="C169:C170"/>
    <mergeCell ref="D169:D170"/>
    <mergeCell ref="B197:B198"/>
    <mergeCell ref="C197:C198"/>
    <mergeCell ref="D197:D198"/>
    <mergeCell ref="B142:B143"/>
    <mergeCell ref="C142:C143"/>
    <mergeCell ref="D142:D143"/>
    <mergeCell ref="B151:B152"/>
    <mergeCell ref="C151:C152"/>
    <mergeCell ref="D151:D152"/>
    <mergeCell ref="B125:B126"/>
    <mergeCell ref="C125:C126"/>
    <mergeCell ref="D125:D126"/>
    <mergeCell ref="B134:B135"/>
    <mergeCell ref="C134:C135"/>
    <mergeCell ref="D134:D135"/>
    <mergeCell ref="B105:B106"/>
    <mergeCell ref="C105:C106"/>
    <mergeCell ref="D105:D106"/>
    <mergeCell ref="B117:B118"/>
    <mergeCell ref="C117:C118"/>
    <mergeCell ref="D117:D118"/>
    <mergeCell ref="A92:D92"/>
    <mergeCell ref="A94:D94"/>
    <mergeCell ref="A96:D96"/>
    <mergeCell ref="A98:D98"/>
    <mergeCell ref="B99:B100"/>
    <mergeCell ref="C99:C100"/>
    <mergeCell ref="D99:D100"/>
    <mergeCell ref="B111:B112"/>
    <mergeCell ref="C111:C112"/>
    <mergeCell ref="D111:D112"/>
    <mergeCell ref="A57:D57"/>
    <mergeCell ref="A67:D67"/>
    <mergeCell ref="A74:D74"/>
    <mergeCell ref="A81:D81"/>
    <mergeCell ref="A88:D88"/>
    <mergeCell ref="A90:D90"/>
    <mergeCell ref="A42:D42"/>
    <mergeCell ref="A44:D44"/>
    <mergeCell ref="A47:D47"/>
    <mergeCell ref="A49:D49"/>
    <mergeCell ref="A52:D52"/>
    <mergeCell ref="A54:D54"/>
    <mergeCell ref="A1:D1"/>
    <mergeCell ref="A10:D10"/>
    <mergeCell ref="A12:D12"/>
    <mergeCell ref="A33:D33"/>
    <mergeCell ref="A38:D38"/>
    <mergeCell ref="B39:B40"/>
    <mergeCell ref="C39:C40"/>
    <mergeCell ref="D39:D40"/>
    <mergeCell ref="A2:D2"/>
    <mergeCell ref="A3:D3"/>
    <mergeCell ref="B4:B5"/>
    <mergeCell ref="C4:C5"/>
    <mergeCell ref="D4:D5"/>
    <mergeCell ref="A7:D7"/>
  </mergeCells>
  <pageMargins left="0.51181102362204722" right="0.31496062992125984" top="0.15748031496062992" bottom="0.15748031496062992" header="0.31496062992125984" footer="0.31496062992125984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50E88-A808-4C62-8E26-921D5B4FE028}">
  <sheetPr>
    <pageSetUpPr fitToPage="1"/>
  </sheetPr>
  <dimension ref="A1:I50"/>
  <sheetViews>
    <sheetView tabSelected="1" zoomScale="70" zoomScaleNormal="70" workbookViewId="0">
      <selection activeCell="D51" sqref="A1:D51"/>
    </sheetView>
  </sheetViews>
  <sheetFormatPr defaultColWidth="8.54296875" defaultRowHeight="14.5" x14ac:dyDescent="0.35"/>
  <cols>
    <col min="1" max="1" width="8" style="37" customWidth="1"/>
    <col min="2" max="2" width="58.453125" style="38" customWidth="1"/>
    <col min="3" max="3" width="8.7265625" style="37" customWidth="1"/>
    <col min="4" max="4" width="27" style="38" customWidth="1"/>
    <col min="5" max="5" width="13.1796875" hidden="1" customWidth="1"/>
    <col min="6" max="6" width="13.26953125" hidden="1" customWidth="1"/>
    <col min="7" max="8" width="0" hidden="1" customWidth="1"/>
    <col min="9" max="9" width="15.453125" hidden="1" customWidth="1"/>
    <col min="10" max="18" width="0" hidden="1" customWidth="1"/>
  </cols>
  <sheetData>
    <row r="1" spans="1:6" ht="63.75" customHeight="1" x14ac:dyDescent="0.35">
      <c r="A1" s="390" t="s">
        <v>519</v>
      </c>
      <c r="B1" s="391"/>
      <c r="C1" s="391"/>
      <c r="D1" s="391"/>
    </row>
    <row r="2" spans="1:6" s="6" customFormat="1" ht="35.25" customHeight="1" thickBot="1" x14ac:dyDescent="0.4">
      <c r="A2" s="392" t="s">
        <v>585</v>
      </c>
      <c r="B2" s="392"/>
      <c r="C2" s="392"/>
      <c r="D2" s="392"/>
    </row>
    <row r="3" spans="1:6" s="11" customFormat="1" ht="20" customHeight="1" x14ac:dyDescent="0.35">
      <c r="A3" s="7" t="s">
        <v>422</v>
      </c>
      <c r="B3" s="8" t="s">
        <v>2</v>
      </c>
      <c r="C3" s="9" t="s">
        <v>3</v>
      </c>
      <c r="D3" s="10" t="s">
        <v>4</v>
      </c>
    </row>
    <row r="4" spans="1:6" s="6" customFormat="1" ht="14" x14ac:dyDescent="0.35">
      <c r="A4" s="12">
        <v>1</v>
      </c>
      <c r="B4" s="13" t="s">
        <v>243</v>
      </c>
      <c r="C4" s="14" t="s">
        <v>7</v>
      </c>
      <c r="D4" s="15">
        <v>45292</v>
      </c>
    </row>
    <row r="5" spans="1:6" s="6" customFormat="1" ht="14" x14ac:dyDescent="0.35">
      <c r="A5" s="12">
        <v>2</v>
      </c>
      <c r="B5" s="13" t="s">
        <v>244</v>
      </c>
      <c r="C5" s="16" t="s">
        <v>7</v>
      </c>
      <c r="D5" s="15">
        <v>45657</v>
      </c>
    </row>
    <row r="6" spans="1:6" s="6" customFormat="1" ht="29" customHeight="1" x14ac:dyDescent="0.35">
      <c r="A6" s="393" t="s">
        <v>245</v>
      </c>
      <c r="B6" s="394"/>
      <c r="C6" s="394"/>
      <c r="D6" s="395"/>
    </row>
    <row r="7" spans="1:6" s="6" customFormat="1" ht="15" customHeight="1" x14ac:dyDescent="0.35">
      <c r="A7" s="12">
        <v>3</v>
      </c>
      <c r="B7" s="13" t="s">
        <v>423</v>
      </c>
      <c r="C7" s="14" t="s">
        <v>142</v>
      </c>
      <c r="D7" s="17">
        <v>0</v>
      </c>
    </row>
    <row r="8" spans="1:6" s="6" customFormat="1" ht="20.25" customHeight="1" x14ac:dyDescent="0.35">
      <c r="A8" s="12" t="s">
        <v>222</v>
      </c>
      <c r="B8" s="13" t="s">
        <v>424</v>
      </c>
      <c r="C8" s="14" t="s">
        <v>142</v>
      </c>
      <c r="D8" s="17">
        <v>0</v>
      </c>
    </row>
    <row r="9" spans="1:6" s="6" customFormat="1" ht="29.4" customHeight="1" x14ac:dyDescent="0.35">
      <c r="A9" s="12" t="s">
        <v>15</v>
      </c>
      <c r="B9" s="13" t="s">
        <v>425</v>
      </c>
      <c r="C9" s="14" t="s">
        <v>142</v>
      </c>
      <c r="D9" s="17">
        <v>-570640.16</v>
      </c>
    </row>
    <row r="10" spans="1:6" s="6" customFormat="1" ht="28.75" customHeight="1" x14ac:dyDescent="0.35">
      <c r="A10" s="12" t="s">
        <v>162</v>
      </c>
      <c r="B10" s="13" t="s">
        <v>586</v>
      </c>
      <c r="C10" s="14" t="s">
        <v>142</v>
      </c>
      <c r="D10" s="17">
        <v>-1688118.2</v>
      </c>
    </row>
    <row r="11" spans="1:6" s="6" customFormat="1" ht="14" x14ac:dyDescent="0.35">
      <c r="A11" s="12">
        <v>5</v>
      </c>
      <c r="B11" s="13" t="s">
        <v>426</v>
      </c>
      <c r="C11" s="14" t="s">
        <v>142</v>
      </c>
      <c r="D11" s="17">
        <f>[17]Лист_1!$E$196</f>
        <v>578317.12</v>
      </c>
    </row>
    <row r="12" spans="1:6" s="6" customFormat="1" ht="14" x14ac:dyDescent="0.35">
      <c r="A12" s="12" t="s">
        <v>170</v>
      </c>
      <c r="B12" s="13" t="s">
        <v>427</v>
      </c>
      <c r="C12" s="14" t="s">
        <v>142</v>
      </c>
      <c r="D12" s="17">
        <f>[17]Лист_1!$AH$196</f>
        <v>512137.75</v>
      </c>
    </row>
    <row r="13" spans="1:6" s="6" customFormat="1" ht="28" x14ac:dyDescent="0.35">
      <c r="A13" s="18" t="s">
        <v>21</v>
      </c>
      <c r="B13" s="19" t="s">
        <v>428</v>
      </c>
      <c r="C13" s="20" t="s">
        <v>142</v>
      </c>
      <c r="D13" s="21">
        <f>SUM(D14:D24)</f>
        <v>3568778.2</v>
      </c>
      <c r="E13" s="22" t="e">
        <f>D13+#REF!</f>
        <v>#REF!</v>
      </c>
    </row>
    <row r="14" spans="1:6" s="6" customFormat="1" ht="15" customHeight="1" x14ac:dyDescent="0.35">
      <c r="A14" s="12" t="s">
        <v>571</v>
      </c>
      <c r="B14" s="13" t="s">
        <v>447</v>
      </c>
      <c r="C14" s="14" t="s">
        <v>142</v>
      </c>
      <c r="D14" s="23">
        <f>[17]Лист_1!$N$201</f>
        <v>1975659.6394984326</v>
      </c>
      <c r="E14" s="22" t="e">
        <f>[18]TDSheet!$AC$204-E13</f>
        <v>#REF!</v>
      </c>
      <c r="F14" s="26">
        <f>[17]Лист_1!$R$196-D13</f>
        <v>0</v>
      </c>
    </row>
    <row r="15" spans="1:6" s="6" customFormat="1" ht="15" customHeight="1" x14ac:dyDescent="0.35">
      <c r="A15" s="12" t="s">
        <v>572</v>
      </c>
      <c r="B15" s="13" t="s">
        <v>446</v>
      </c>
      <c r="C15" s="14" t="s">
        <v>142</v>
      </c>
      <c r="D15" s="23">
        <f>[17]Лист_1!$N$200</f>
        <v>545282.06050156744</v>
      </c>
      <c r="F15" s="26"/>
    </row>
    <row r="16" spans="1:6" s="6" customFormat="1" ht="15" customHeight="1" x14ac:dyDescent="0.35">
      <c r="A16" s="12" t="s">
        <v>573</v>
      </c>
      <c r="B16" s="13" t="s">
        <v>430</v>
      </c>
      <c r="C16" s="14" t="s">
        <v>142</v>
      </c>
      <c r="D16" s="23"/>
    </row>
    <row r="17" spans="1:9" s="52" customFormat="1" ht="14.4" customHeight="1" x14ac:dyDescent="0.35">
      <c r="A17" s="66"/>
      <c r="B17" s="78" t="s">
        <v>486</v>
      </c>
      <c r="C17" s="79" t="str">
        <f>C11</f>
        <v>руб.</v>
      </c>
      <c r="D17" s="69">
        <f>[17]Лист_1!$J$201+[17]Лист_1!$J$202+[17]Лист_1!$J$203</f>
        <v>56485.61</v>
      </c>
    </row>
    <row r="18" spans="1:9" s="52" customFormat="1" ht="14.4" customHeight="1" x14ac:dyDescent="0.35">
      <c r="A18" s="66"/>
      <c r="B18" s="78" t="s">
        <v>487</v>
      </c>
      <c r="C18" s="79" t="str">
        <f>C17</f>
        <v>руб.</v>
      </c>
      <c r="D18" s="69">
        <f>[17]Лист_1!$J$204</f>
        <v>11884.91</v>
      </c>
    </row>
    <row r="19" spans="1:9" s="52" customFormat="1" ht="14.4" customHeight="1" x14ac:dyDescent="0.35">
      <c r="A19" s="66"/>
      <c r="B19" s="78" t="s">
        <v>488</v>
      </c>
      <c r="C19" s="79" t="str">
        <f>C18</f>
        <v>руб.</v>
      </c>
      <c r="D19" s="69">
        <f>[17]Лист_1!$J$200</f>
        <v>22861.040000000001</v>
      </c>
    </row>
    <row r="20" spans="1:9" s="52" customFormat="1" ht="14.4" customHeight="1" x14ac:dyDescent="0.35">
      <c r="A20" s="66"/>
      <c r="B20" s="78" t="s">
        <v>587</v>
      </c>
      <c r="C20" s="79" t="str">
        <f>C19</f>
        <v>руб.</v>
      </c>
      <c r="D20" s="69">
        <f>[17]Лист_1!$P$196</f>
        <v>2911.07</v>
      </c>
    </row>
    <row r="21" spans="1:9" s="52" customFormat="1" ht="14.4" customHeight="1" x14ac:dyDescent="0.35">
      <c r="A21" s="66"/>
      <c r="B21" s="78" t="s">
        <v>566</v>
      </c>
      <c r="C21" s="79"/>
      <c r="D21" s="69">
        <f>[17]Лист_1!$Q$197</f>
        <v>-47886.85</v>
      </c>
    </row>
    <row r="22" spans="1:9" s="6" customFormat="1" ht="15" customHeight="1" x14ac:dyDescent="0.35">
      <c r="A22" s="12" t="s">
        <v>574</v>
      </c>
      <c r="B22" s="13" t="s">
        <v>431</v>
      </c>
      <c r="C22" s="14" t="s">
        <v>142</v>
      </c>
      <c r="D22" s="23">
        <f>[17]Лист_1!$O$196</f>
        <v>2281.56</v>
      </c>
    </row>
    <row r="23" spans="1:9" s="6" customFormat="1" ht="15" customHeight="1" x14ac:dyDescent="0.35">
      <c r="A23" s="12" t="s">
        <v>588</v>
      </c>
      <c r="B23" s="13" t="s">
        <v>432</v>
      </c>
      <c r="C23" s="14" t="s">
        <v>142</v>
      </c>
      <c r="D23" s="23">
        <f>[17]Лист_1!$M$197</f>
        <v>920088.95</v>
      </c>
    </row>
    <row r="24" spans="1:9" s="6" customFormat="1" ht="15" customHeight="1" x14ac:dyDescent="0.35">
      <c r="A24" s="12" t="s">
        <v>588</v>
      </c>
      <c r="B24" s="13" t="s">
        <v>589</v>
      </c>
      <c r="C24" s="14" t="s">
        <v>142</v>
      </c>
      <c r="D24" s="23">
        <f>[17]Лист_1!$K$196</f>
        <v>79210.210000000006</v>
      </c>
    </row>
    <row r="25" spans="1:9" s="6" customFormat="1" ht="14" x14ac:dyDescent="0.35">
      <c r="A25" s="18">
        <v>7</v>
      </c>
      <c r="B25" s="19" t="s">
        <v>511</v>
      </c>
      <c r="C25" s="20" t="s">
        <v>142</v>
      </c>
      <c r="D25" s="21">
        <f>SUM(D26:D31)</f>
        <v>3686957.57</v>
      </c>
      <c r="E25" s="22"/>
      <c r="F25" s="114">
        <f>[17]Лист_1!$AF$196-D25</f>
        <v>-52000</v>
      </c>
    </row>
    <row r="26" spans="1:9" s="6" customFormat="1" ht="15" customHeight="1" x14ac:dyDescent="0.35">
      <c r="A26" s="124" t="s">
        <v>575</v>
      </c>
      <c r="B26" s="115" t="s">
        <v>431</v>
      </c>
      <c r="C26" s="116" t="s">
        <v>142</v>
      </c>
      <c r="D26" s="117">
        <f>[17]Лист_1!$AC$196</f>
        <v>8924.48</v>
      </c>
      <c r="F26" s="26"/>
    </row>
    <row r="27" spans="1:9" s="6" customFormat="1" ht="15" customHeight="1" x14ac:dyDescent="0.35">
      <c r="A27" s="128" t="s">
        <v>576</v>
      </c>
      <c r="B27" s="127" t="s">
        <v>433</v>
      </c>
      <c r="C27" s="103" t="s">
        <v>142</v>
      </c>
      <c r="D27" s="129">
        <v>52000</v>
      </c>
    </row>
    <row r="28" spans="1:9" s="6" customFormat="1" ht="17.25" customHeight="1" x14ac:dyDescent="0.35">
      <c r="A28" s="128" t="s">
        <v>577</v>
      </c>
      <c r="B28" s="122" t="s">
        <v>445</v>
      </c>
      <c r="C28" s="103" t="s">
        <v>142</v>
      </c>
      <c r="D28" s="129">
        <f>[17]Лист_1!$AB$200+[17]Лист_1!$AB$201</f>
        <v>2540177.19</v>
      </c>
      <c r="I28" s="25"/>
    </row>
    <row r="29" spans="1:9" s="6" customFormat="1" ht="17.25" customHeight="1" x14ac:dyDescent="0.35">
      <c r="A29" s="128" t="s">
        <v>578</v>
      </c>
      <c r="B29" s="122" t="s">
        <v>590</v>
      </c>
      <c r="C29" s="103"/>
      <c r="D29" s="129">
        <f>[17]Лист_1!$W$206</f>
        <v>89911.94</v>
      </c>
      <c r="I29" s="25"/>
    </row>
    <row r="30" spans="1:9" s="6" customFormat="1" ht="15" customHeight="1" x14ac:dyDescent="0.35">
      <c r="A30" s="130" t="s">
        <v>579</v>
      </c>
      <c r="B30" s="125" t="str">
        <f>B24</f>
        <v xml:space="preserve"> -за приобретение брелока</v>
      </c>
      <c r="C30" s="125" t="str">
        <f>C28</f>
        <v>руб.</v>
      </c>
      <c r="D30" s="126">
        <f>[17]Лист_1!$Y$196</f>
        <v>74720.84</v>
      </c>
    </row>
    <row r="31" spans="1:9" s="6" customFormat="1" ht="15" customHeight="1" x14ac:dyDescent="0.35">
      <c r="A31" s="128" t="s">
        <v>580</v>
      </c>
      <c r="B31" s="123" t="str">
        <f>B23</f>
        <v xml:space="preserve"> -за услуги консьержа</v>
      </c>
      <c r="C31" s="123"/>
      <c r="D31" s="23">
        <f>[17]Лист_1!$AA$196</f>
        <v>921223.12</v>
      </c>
    </row>
    <row r="32" spans="1:9" x14ac:dyDescent="0.35">
      <c r="A32" s="118">
        <v>8</v>
      </c>
      <c r="B32" s="119" t="s">
        <v>434</v>
      </c>
      <c r="C32" s="120" t="s">
        <v>435</v>
      </c>
      <c r="D32" s="121"/>
    </row>
    <row r="33" spans="1:8" x14ac:dyDescent="0.35">
      <c r="A33" s="12">
        <v>9</v>
      </c>
      <c r="B33" s="27" t="s">
        <v>436</v>
      </c>
      <c r="C33" s="28" t="s">
        <v>435</v>
      </c>
      <c r="D33" s="29">
        <v>0</v>
      </c>
    </row>
    <row r="34" spans="1:8" ht="13.5" customHeight="1" x14ac:dyDescent="0.35">
      <c r="A34" s="12">
        <v>10</v>
      </c>
      <c r="B34" s="27" t="s">
        <v>437</v>
      </c>
      <c r="C34" s="28" t="s">
        <v>435</v>
      </c>
      <c r="D34" s="29">
        <v>0</v>
      </c>
    </row>
    <row r="35" spans="1:8" ht="15" customHeight="1" x14ac:dyDescent="0.35">
      <c r="A35" s="12">
        <v>11</v>
      </c>
      <c r="B35" s="30" t="s">
        <v>438</v>
      </c>
      <c r="C35" s="31" t="s">
        <v>435</v>
      </c>
      <c r="D35" s="32">
        <v>0</v>
      </c>
    </row>
    <row r="36" spans="1:8" x14ac:dyDescent="0.35">
      <c r="A36" s="33">
        <v>12</v>
      </c>
      <c r="B36" s="34" t="s">
        <v>439</v>
      </c>
      <c r="C36" s="35"/>
      <c r="D36" s="36"/>
    </row>
    <row r="37" spans="1:8" ht="32" customHeight="1" x14ac:dyDescent="0.35">
      <c r="A37" s="303" t="s">
        <v>581</v>
      </c>
      <c r="B37" s="102" t="s">
        <v>591</v>
      </c>
      <c r="C37" s="101"/>
      <c r="D37" s="304">
        <v>132785.84999999998</v>
      </c>
      <c r="F37" s="131"/>
    </row>
    <row r="38" spans="1:8" ht="19.5" customHeight="1" x14ac:dyDescent="0.35">
      <c r="A38" s="305" t="s">
        <v>582</v>
      </c>
      <c r="B38" s="67" t="s">
        <v>627</v>
      </c>
      <c r="C38" s="35"/>
      <c r="D38" s="304">
        <f>[19]Лист_1!$L$197</f>
        <v>467602.35</v>
      </c>
      <c r="H38">
        <v>5605.98</v>
      </c>
    </row>
    <row r="39" spans="1:8" ht="17.5" customHeight="1" x14ac:dyDescent="0.35">
      <c r="A39" s="305" t="s">
        <v>583</v>
      </c>
      <c r="B39" s="67" t="s">
        <v>628</v>
      </c>
      <c r="C39" s="35"/>
      <c r="D39" s="304">
        <v>2500</v>
      </c>
    </row>
    <row r="40" spans="1:8" ht="29" thickBot="1" x14ac:dyDescent="0.4">
      <c r="A40" s="306" t="s">
        <v>629</v>
      </c>
      <c r="B40" s="307" t="s">
        <v>592</v>
      </c>
      <c r="C40" s="308" t="s">
        <v>142</v>
      </c>
      <c r="D40" s="309">
        <v>334816.5</v>
      </c>
    </row>
    <row r="42" spans="1:8" s="52" customFormat="1" ht="15.5" x14ac:dyDescent="0.35">
      <c r="A42" s="49"/>
      <c r="B42" s="97" t="s">
        <v>495</v>
      </c>
      <c r="C42" s="5"/>
      <c r="D42" s="5"/>
      <c r="E42" s="5"/>
    </row>
    <row r="43" spans="1:8" s="52" customFormat="1" ht="7.25" customHeight="1" x14ac:dyDescent="0.35">
      <c r="A43" s="49"/>
      <c r="B43" s="96"/>
      <c r="C43" s="5"/>
      <c r="D43" s="5"/>
      <c r="E43" s="5"/>
    </row>
    <row r="44" spans="1:8" s="52" customFormat="1" ht="15.5" x14ac:dyDescent="0.35">
      <c r="A44" s="49"/>
      <c r="B44" s="96" t="s">
        <v>496</v>
      </c>
      <c r="C44" s="5"/>
      <c r="D44" s="5" t="s">
        <v>497</v>
      </c>
      <c r="E44" s="5"/>
    </row>
    <row r="45" spans="1:8" s="52" customFormat="1" ht="22.75" hidden="1" customHeight="1" x14ac:dyDescent="0.35">
      <c r="A45" s="49"/>
      <c r="B45" s="96"/>
      <c r="C45" s="5"/>
      <c r="D45" s="5"/>
      <c r="E45" s="5"/>
    </row>
    <row r="46" spans="1:8" s="52" customFormat="1" ht="15.5" hidden="1" x14ac:dyDescent="0.35">
      <c r="A46" s="49"/>
      <c r="B46" s="96" t="s">
        <v>498</v>
      </c>
      <c r="C46" s="5"/>
      <c r="D46" s="5" t="s">
        <v>499</v>
      </c>
      <c r="E46" s="5"/>
    </row>
    <row r="47" spans="1:8" s="52" customFormat="1" ht="6.65" hidden="1" customHeight="1" x14ac:dyDescent="0.35">
      <c r="A47" s="49"/>
      <c r="B47" s="98"/>
      <c r="C47" s="98"/>
      <c r="D47" s="98"/>
      <c r="E47" s="98"/>
    </row>
    <row r="48" spans="1:8" s="52" customFormat="1" ht="15.5" hidden="1" x14ac:dyDescent="0.35">
      <c r="A48" s="49"/>
      <c r="B48" s="96" t="s">
        <v>500</v>
      </c>
      <c r="C48" s="98"/>
      <c r="D48" s="98"/>
      <c r="E48" s="98"/>
    </row>
    <row r="49" spans="1:5" s="52" customFormat="1" ht="15.5" x14ac:dyDescent="0.35">
      <c r="A49" s="49"/>
      <c r="B49" s="98"/>
      <c r="C49" s="98"/>
      <c r="D49" s="98"/>
      <c r="E49" s="98"/>
    </row>
    <row r="50" spans="1:5" s="52" customFormat="1" ht="15.5" x14ac:dyDescent="0.35">
      <c r="A50" s="49"/>
      <c r="B50" s="96" t="s">
        <v>630</v>
      </c>
      <c r="C50" s="5"/>
      <c r="D50" s="5" t="s">
        <v>625</v>
      </c>
      <c r="E50" s="98"/>
    </row>
  </sheetData>
  <mergeCells count="3">
    <mergeCell ref="A1:D1"/>
    <mergeCell ref="A2:D2"/>
    <mergeCell ref="A6:D6"/>
  </mergeCells>
  <pageMargins left="0.51181102362204722" right="0.31496062992125984" top="0.15748031496062992" bottom="0.15748031496062992" header="0.31496062992125984" footer="0.31496062992125984"/>
  <pageSetup paperSize="9" scale="3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377D3-AF47-4736-AE87-60BE614DF372}">
  <sheetPr>
    <pageSetUpPr fitToPage="1"/>
  </sheetPr>
  <dimension ref="A1:AM46"/>
  <sheetViews>
    <sheetView zoomScale="70" zoomScaleNormal="70" workbookViewId="0">
      <selection activeCell="D46" sqref="A1:D46"/>
    </sheetView>
  </sheetViews>
  <sheetFormatPr defaultColWidth="8.54296875" defaultRowHeight="14.5" x14ac:dyDescent="0.35"/>
  <cols>
    <col min="1" max="1" width="6.6328125" style="37" customWidth="1"/>
    <col min="2" max="2" width="55.7265625" style="38" customWidth="1"/>
    <col min="3" max="3" width="8.7265625" style="37" customWidth="1"/>
    <col min="4" max="4" width="27" style="38" customWidth="1"/>
    <col min="5" max="5" width="9.54296875" hidden="1" customWidth="1"/>
    <col min="6" max="8" width="0" hidden="1" customWidth="1"/>
    <col min="9" max="9" width="7.7265625" hidden="1" customWidth="1"/>
    <col min="10" max="33" width="0" hidden="1" customWidth="1"/>
    <col min="36" max="57" width="0" hidden="1" customWidth="1"/>
  </cols>
  <sheetData>
    <row r="1" spans="1:6" ht="11.4" customHeight="1" x14ac:dyDescent="0.35">
      <c r="A1" s="396"/>
      <c r="B1" s="396"/>
      <c r="C1" s="396"/>
      <c r="D1" s="396"/>
    </row>
    <row r="2" spans="1:6" ht="63.75" customHeight="1" x14ac:dyDescent="0.35">
      <c r="A2" s="390" t="s">
        <v>519</v>
      </c>
      <c r="B2" s="391"/>
      <c r="C2" s="391"/>
      <c r="D2" s="391"/>
      <c r="F2" s="70" t="s">
        <v>584</v>
      </c>
    </row>
    <row r="3" spans="1:6" s="6" customFormat="1" ht="35.25" customHeight="1" thickBot="1" x14ac:dyDescent="0.4">
      <c r="A3" s="397" t="s">
        <v>568</v>
      </c>
      <c r="B3" s="397"/>
      <c r="C3" s="397"/>
      <c r="D3" s="397"/>
    </row>
    <row r="4" spans="1:6" s="11" customFormat="1" ht="20" customHeight="1" x14ac:dyDescent="0.35">
      <c r="A4" s="7" t="s">
        <v>422</v>
      </c>
      <c r="B4" s="8" t="s">
        <v>2</v>
      </c>
      <c r="C4" s="9" t="s">
        <v>3</v>
      </c>
      <c r="D4" s="10" t="s">
        <v>4</v>
      </c>
    </row>
    <row r="5" spans="1:6" s="6" customFormat="1" ht="14" x14ac:dyDescent="0.35">
      <c r="A5" s="12">
        <v>2</v>
      </c>
      <c r="B5" s="13" t="s">
        <v>243</v>
      </c>
      <c r="C5" s="14" t="s">
        <v>7</v>
      </c>
      <c r="D5" s="15">
        <v>45292</v>
      </c>
    </row>
    <row r="6" spans="1:6" s="6" customFormat="1" ht="14" x14ac:dyDescent="0.35">
      <c r="A6" s="12">
        <v>3</v>
      </c>
      <c r="B6" s="13" t="s">
        <v>244</v>
      </c>
      <c r="C6" s="16" t="s">
        <v>7</v>
      </c>
      <c r="D6" s="15">
        <v>45657</v>
      </c>
    </row>
    <row r="7" spans="1:6" s="6" customFormat="1" ht="29" customHeight="1" x14ac:dyDescent="0.35">
      <c r="A7" s="393" t="s">
        <v>245</v>
      </c>
      <c r="B7" s="394"/>
      <c r="C7" s="394"/>
      <c r="D7" s="395"/>
    </row>
    <row r="8" spans="1:6" s="6" customFormat="1" ht="15" customHeight="1" x14ac:dyDescent="0.35">
      <c r="A8" s="12">
        <v>4</v>
      </c>
      <c r="B8" s="13" t="s">
        <v>423</v>
      </c>
      <c r="C8" s="14" t="s">
        <v>142</v>
      </c>
      <c r="D8" s="69">
        <v>0</v>
      </c>
    </row>
    <row r="9" spans="1:6" s="6" customFormat="1" ht="20.25" customHeight="1" x14ac:dyDescent="0.35">
      <c r="A9" s="12" t="s">
        <v>440</v>
      </c>
      <c r="B9" s="13" t="s">
        <v>424</v>
      </c>
      <c r="C9" s="14" t="s">
        <v>142</v>
      </c>
      <c r="D9" s="69">
        <v>0</v>
      </c>
    </row>
    <row r="10" spans="1:6" s="6" customFormat="1" ht="28.25" customHeight="1" x14ac:dyDescent="0.35">
      <c r="A10" s="12">
        <v>5</v>
      </c>
      <c r="B10" s="13" t="s">
        <v>425</v>
      </c>
      <c r="C10" s="14" t="str">
        <f>C9</f>
        <v>руб.</v>
      </c>
      <c r="D10" s="69">
        <v>-27138.7</v>
      </c>
    </row>
    <row r="11" spans="1:6" s="6" customFormat="1" ht="29.4" customHeight="1" x14ac:dyDescent="0.35">
      <c r="A11" s="12" t="s">
        <v>441</v>
      </c>
      <c r="B11" s="13" t="s">
        <v>443</v>
      </c>
      <c r="C11" s="14" t="s">
        <v>142</v>
      </c>
      <c r="D11" s="69">
        <v>-454390.1</v>
      </c>
    </row>
    <row r="12" spans="1:6" s="6" customFormat="1" ht="15.5" x14ac:dyDescent="0.35">
      <c r="A12" s="12">
        <v>6</v>
      </c>
      <c r="B12" s="13" t="s">
        <v>426</v>
      </c>
      <c r="C12" s="14" t="s">
        <v>142</v>
      </c>
      <c r="D12" s="69">
        <f>[20]Лист_1!$E$42</f>
        <v>276523.61</v>
      </c>
    </row>
    <row r="13" spans="1:6" s="6" customFormat="1" ht="15.5" x14ac:dyDescent="0.35">
      <c r="A13" s="12" t="s">
        <v>442</v>
      </c>
      <c r="B13" s="13" t="s">
        <v>427</v>
      </c>
      <c r="C13" s="14" t="s">
        <v>142</v>
      </c>
      <c r="D13" s="69">
        <f>[20]Лист_1!$AE$42</f>
        <v>338154.6</v>
      </c>
    </row>
    <row r="14" spans="1:6" s="6" customFormat="1" ht="28" x14ac:dyDescent="0.35">
      <c r="A14" s="18">
        <v>7</v>
      </c>
      <c r="B14" s="19" t="s">
        <v>428</v>
      </c>
      <c r="C14" s="20" t="s">
        <v>142</v>
      </c>
      <c r="D14" s="73">
        <f>D15+D16+D17+D18</f>
        <v>970818.31000000017</v>
      </c>
      <c r="E14" s="22">
        <f>[20]Лист_1!$P$42</f>
        <v>970818.31</v>
      </c>
    </row>
    <row r="15" spans="1:6" s="6" customFormat="1" ht="15" customHeight="1" x14ac:dyDescent="0.35">
      <c r="A15" s="12">
        <v>8</v>
      </c>
      <c r="B15" s="13" t="s">
        <v>429</v>
      </c>
      <c r="C15" s="14" t="s">
        <v>142</v>
      </c>
      <c r="D15" s="69">
        <f>[20]Лист_1!$M$47</f>
        <v>655894.36428571434</v>
      </c>
    </row>
    <row r="16" spans="1:6" s="6" customFormat="1" ht="15" customHeight="1" x14ac:dyDescent="0.35">
      <c r="A16" s="12">
        <v>9</v>
      </c>
      <c r="B16" s="13" t="s">
        <v>503</v>
      </c>
      <c r="C16" s="14" t="s">
        <v>142</v>
      </c>
      <c r="D16" s="69">
        <f>[20]Лист_1!$M$46</f>
        <v>262357.7457142857</v>
      </c>
    </row>
    <row r="17" spans="1:39" s="6" customFormat="1" ht="15" customHeight="1" x14ac:dyDescent="0.35">
      <c r="A17" s="12"/>
      <c r="B17" s="13" t="s">
        <v>448</v>
      </c>
      <c r="C17" s="14" t="s">
        <v>142</v>
      </c>
      <c r="D17" s="69">
        <v>3974.77</v>
      </c>
    </row>
    <row r="18" spans="1:39" s="6" customFormat="1" ht="15" customHeight="1" x14ac:dyDescent="0.35">
      <c r="A18" s="18" t="s">
        <v>31</v>
      </c>
      <c r="B18" s="19" t="s">
        <v>569</v>
      </c>
      <c r="C18" s="20" t="str">
        <f>C17</f>
        <v>руб.</v>
      </c>
      <c r="D18" s="73">
        <v>48591.43</v>
      </c>
    </row>
    <row r="19" spans="1:39" s="52" customFormat="1" ht="14.4" customHeight="1" x14ac:dyDescent="0.35">
      <c r="A19" s="66"/>
      <c r="B19" s="78" t="s">
        <v>486</v>
      </c>
      <c r="C19" s="79" t="str">
        <f>C12</f>
        <v>руб.</v>
      </c>
      <c r="D19" s="69">
        <f>[20]Лист_1!$L$50+[20]Лист_1!$L$51+[20]Лист_1!$L$52</f>
        <v>16161.27</v>
      </c>
      <c r="H19" s="52">
        <f>'[21]по счетам Новогор 24'!$P$23+'[21]по счетам Новогор 24'!$P$24</f>
        <v>28405.986055372792</v>
      </c>
      <c r="AL19" s="108" t="e">
        <f>SUM(#REF!)</f>
        <v>#REF!</v>
      </c>
      <c r="AM19" s="108" t="e">
        <f>#REF!-AL19</f>
        <v>#REF!</v>
      </c>
    </row>
    <row r="20" spans="1:39" s="52" customFormat="1" ht="14.4" customHeight="1" x14ac:dyDescent="0.35">
      <c r="A20" s="66"/>
      <c r="B20" s="78" t="s">
        <v>487</v>
      </c>
      <c r="C20" s="79" t="str">
        <f>C19</f>
        <v>руб.</v>
      </c>
      <c r="D20" s="69">
        <f>[20]Лист_1!$L$53</f>
        <v>3525.73</v>
      </c>
      <c r="H20" s="52">
        <f>'[21]по счетам Новогор 24'!$P$10</f>
        <v>5940.7084799999993</v>
      </c>
    </row>
    <row r="21" spans="1:39" s="52" customFormat="1" ht="14.4" customHeight="1" x14ac:dyDescent="0.35">
      <c r="A21" s="66"/>
      <c r="B21" s="78" t="s">
        <v>488</v>
      </c>
      <c r="C21" s="79" t="str">
        <f>C20</f>
        <v>руб.</v>
      </c>
      <c r="D21" s="69">
        <f>[20]Лист_1!$L$49</f>
        <v>7194.53</v>
      </c>
      <c r="H21" s="52">
        <f>'[21]по счетам Новогор 24'!$P$31</f>
        <v>10452.346531200001</v>
      </c>
    </row>
    <row r="22" spans="1:39" s="52" customFormat="1" ht="14.4" customHeight="1" x14ac:dyDescent="0.35">
      <c r="A22" s="66"/>
      <c r="B22" s="78" t="s">
        <v>194</v>
      </c>
      <c r="C22" s="79" t="str">
        <f>C21</f>
        <v>руб.</v>
      </c>
      <c r="D22" s="69">
        <f>[20]Лист_1!$L$54</f>
        <v>71826.7</v>
      </c>
      <c r="H22" s="52">
        <f>'[21]по счетам Новогор 24'!$P$38</f>
        <v>140051.016</v>
      </c>
    </row>
    <row r="23" spans="1:39" s="52" customFormat="1" ht="14.4" customHeight="1" x14ac:dyDescent="0.35">
      <c r="A23" s="66"/>
      <c r="B23" s="78" t="s">
        <v>566</v>
      </c>
      <c r="C23" s="79"/>
      <c r="D23" s="69">
        <f>[20]Лист_1!$L$55</f>
        <v>-50116.800000000003</v>
      </c>
    </row>
    <row r="24" spans="1:39" s="1" customFormat="1" ht="30.5" customHeight="1" x14ac:dyDescent="0.35">
      <c r="A24" s="3"/>
      <c r="B24" s="78" t="s">
        <v>606</v>
      </c>
      <c r="C24" s="132"/>
      <c r="D24" s="69">
        <v>-8184.5899999999965</v>
      </c>
      <c r="E24" s="2"/>
      <c r="N24" s="1" t="s">
        <v>593</v>
      </c>
    </row>
    <row r="25" spans="1:39" s="6" customFormat="1" ht="14" x14ac:dyDescent="0.35">
      <c r="A25" s="18" t="s">
        <v>34</v>
      </c>
      <c r="B25" s="19" t="s">
        <v>249</v>
      </c>
      <c r="C25" s="20" t="s">
        <v>142</v>
      </c>
      <c r="D25" s="43">
        <f>[20]Лист_1!$AC$42</f>
        <v>909187.32</v>
      </c>
    </row>
    <row r="26" spans="1:39" s="6" customFormat="1" ht="18.5" customHeight="1" x14ac:dyDescent="0.35">
      <c r="A26" s="12" t="s">
        <v>36</v>
      </c>
      <c r="B26" s="13" t="s">
        <v>449</v>
      </c>
      <c r="C26" s="14" t="s">
        <v>142</v>
      </c>
      <c r="D26" s="45">
        <f>[20]Лист_1!$W$42</f>
        <v>855461.52</v>
      </c>
    </row>
    <row r="27" spans="1:39" s="6" customFormat="1" ht="15" customHeight="1" x14ac:dyDescent="0.35">
      <c r="A27" s="12" t="s">
        <v>40</v>
      </c>
      <c r="B27" s="13" t="str">
        <f>B17</f>
        <v xml:space="preserve"> - целевой взнос</v>
      </c>
      <c r="C27" s="14" t="s">
        <v>142</v>
      </c>
      <c r="D27" s="69">
        <f>[20]Лист_1!$Z$42</f>
        <v>13910.29</v>
      </c>
    </row>
    <row r="28" spans="1:39" s="6" customFormat="1" ht="15.5" customHeight="1" x14ac:dyDescent="0.35">
      <c r="A28" s="12" t="s">
        <v>42</v>
      </c>
      <c r="B28" s="24" t="s">
        <v>570</v>
      </c>
      <c r="C28" s="14" t="s">
        <v>142</v>
      </c>
      <c r="D28" s="44">
        <v>72000</v>
      </c>
      <c r="I28" s="25"/>
    </row>
    <row r="29" spans="1:39" s="6" customFormat="1" ht="15" customHeight="1" x14ac:dyDescent="0.35">
      <c r="A29" s="12" t="s">
        <v>44</v>
      </c>
      <c r="B29" s="13" t="s">
        <v>253</v>
      </c>
      <c r="C29" s="14" t="s">
        <v>142</v>
      </c>
      <c r="D29" s="44">
        <v>0</v>
      </c>
    </row>
    <row r="30" spans="1:39" s="6" customFormat="1" ht="16.5" customHeight="1" x14ac:dyDescent="0.35">
      <c r="A30" s="18" t="s">
        <v>46</v>
      </c>
      <c r="B30" s="39" t="s">
        <v>444</v>
      </c>
      <c r="C30" s="40" t="s">
        <v>142</v>
      </c>
      <c r="D30" s="46"/>
      <c r="E30" s="22"/>
    </row>
    <row r="31" spans="1:39" x14ac:dyDescent="0.35">
      <c r="A31" s="12" t="s">
        <v>49</v>
      </c>
      <c r="B31" s="27" t="s">
        <v>434</v>
      </c>
      <c r="C31" s="28" t="s">
        <v>435</v>
      </c>
      <c r="D31" s="47">
        <v>0</v>
      </c>
    </row>
    <row r="32" spans="1:39" x14ac:dyDescent="0.35">
      <c r="A32" s="12" t="s">
        <v>51</v>
      </c>
      <c r="B32" s="27" t="s">
        <v>436</v>
      </c>
      <c r="C32" s="28" t="s">
        <v>435</v>
      </c>
      <c r="D32" s="47">
        <v>0</v>
      </c>
    </row>
    <row r="33" spans="1:5" ht="19.5" customHeight="1" x14ac:dyDescent="0.35">
      <c r="A33" s="12" t="s">
        <v>53</v>
      </c>
      <c r="B33" s="27" t="s">
        <v>437</v>
      </c>
      <c r="C33" s="28" t="s">
        <v>435</v>
      </c>
      <c r="D33" s="47">
        <v>0</v>
      </c>
    </row>
    <row r="34" spans="1:5" ht="15" hidden="1" customHeight="1" thickBot="1" x14ac:dyDescent="0.4">
      <c r="A34" s="110" t="s">
        <v>55</v>
      </c>
      <c r="B34" s="41" t="s">
        <v>438</v>
      </c>
      <c r="C34" s="42" t="s">
        <v>435</v>
      </c>
      <c r="D34" s="48">
        <v>0</v>
      </c>
    </row>
    <row r="36" spans="1:5" ht="48.5" hidden="1" customHeight="1" x14ac:dyDescent="0.35">
      <c r="A36" s="398"/>
      <c r="B36" s="362"/>
      <c r="C36" s="363"/>
      <c r="D36" s="91"/>
    </row>
    <row r="38" spans="1:5" s="52" customFormat="1" ht="15.5" x14ac:dyDescent="0.35">
      <c r="A38" s="49"/>
      <c r="B38" s="97" t="s">
        <v>495</v>
      </c>
      <c r="C38" s="5"/>
      <c r="D38" s="5"/>
      <c r="E38" s="5"/>
    </row>
    <row r="39" spans="1:5" s="52" customFormat="1" ht="7.25" customHeight="1" x14ac:dyDescent="0.35">
      <c r="A39" s="49"/>
      <c r="B39" s="96"/>
      <c r="C39" s="5"/>
      <c r="D39" s="5"/>
      <c r="E39" s="5"/>
    </row>
    <row r="40" spans="1:5" s="52" customFormat="1" ht="15.5" x14ac:dyDescent="0.35">
      <c r="A40" s="49"/>
      <c r="B40" s="96" t="s">
        <v>496</v>
      </c>
      <c r="C40" s="5"/>
      <c r="D40" s="5" t="s">
        <v>497</v>
      </c>
      <c r="E40" s="5"/>
    </row>
    <row r="41" spans="1:5" s="52" customFormat="1" ht="22.75" hidden="1" customHeight="1" x14ac:dyDescent="0.35">
      <c r="A41" s="49"/>
      <c r="B41" s="96"/>
      <c r="C41" s="5"/>
      <c r="D41" s="5"/>
      <c r="E41" s="5"/>
    </row>
    <row r="42" spans="1:5" s="52" customFormat="1" ht="15.5" hidden="1" x14ac:dyDescent="0.35">
      <c r="A42" s="49"/>
      <c r="B42" s="96" t="s">
        <v>498</v>
      </c>
      <c r="C42" s="5"/>
      <c r="D42" s="5" t="s">
        <v>499</v>
      </c>
      <c r="E42" s="5"/>
    </row>
    <row r="43" spans="1:5" s="52" customFormat="1" ht="6.65" hidden="1" customHeight="1" x14ac:dyDescent="0.35">
      <c r="A43" s="49"/>
      <c r="B43" s="98"/>
      <c r="C43" s="98"/>
      <c r="D43" s="98"/>
      <c r="E43" s="98"/>
    </row>
    <row r="44" spans="1:5" s="52" customFormat="1" ht="15.5" hidden="1" x14ac:dyDescent="0.35">
      <c r="A44" s="49"/>
      <c r="B44" s="96" t="s">
        <v>500</v>
      </c>
      <c r="C44" s="98"/>
      <c r="D44" s="98"/>
      <c r="E44" s="98"/>
    </row>
    <row r="45" spans="1:5" s="52" customFormat="1" ht="15.5" x14ac:dyDescent="0.35">
      <c r="A45" s="49"/>
      <c r="B45" s="98"/>
      <c r="C45" s="98"/>
      <c r="D45" s="98"/>
      <c r="E45" s="98"/>
    </row>
    <row r="46" spans="1:5" s="52" customFormat="1" ht="15.5" x14ac:dyDescent="0.35">
      <c r="A46" s="49"/>
      <c r="B46" s="96" t="s">
        <v>622</v>
      </c>
      <c r="C46" s="5"/>
      <c r="D46" s="5" t="s">
        <v>623</v>
      </c>
      <c r="E46" s="98"/>
    </row>
  </sheetData>
  <mergeCells count="5">
    <mergeCell ref="A1:D1"/>
    <mergeCell ref="A2:D2"/>
    <mergeCell ref="A3:D3"/>
    <mergeCell ref="A7:D7"/>
    <mergeCell ref="A36:C36"/>
  </mergeCells>
  <pageMargins left="0.51181102362204722" right="0.11811023622047245" top="0.15748031496062992" bottom="0.15748031496062992" header="0.31496062992125984" footer="0.31496062992125984"/>
  <pageSetup paperSize="9" scale="83" fitToHeight="0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8965C-7058-462E-BF1F-8A7F050F8090}">
  <sheetPr>
    <pageSetUpPr fitToPage="1"/>
  </sheetPr>
  <dimension ref="A1:AT100"/>
  <sheetViews>
    <sheetView topLeftCell="B1" zoomScale="55" zoomScaleNormal="55" workbookViewId="0">
      <selection activeCell="E89" sqref="A1:E89"/>
    </sheetView>
  </sheetViews>
  <sheetFormatPr defaultColWidth="8.90625" defaultRowHeight="14.5" x14ac:dyDescent="0.35"/>
  <cols>
    <col min="1" max="1" width="4.7265625" style="49" hidden="1" customWidth="1"/>
    <col min="2" max="2" width="69.54296875" style="52" customWidth="1"/>
    <col min="3" max="3" width="16.81640625" style="52" customWidth="1"/>
    <col min="4" max="4" width="25.90625" style="52" customWidth="1"/>
    <col min="5" max="5" width="30.6328125" style="52" customWidth="1"/>
    <col min="6" max="10" width="0" style="52" hidden="1" customWidth="1"/>
    <col min="11" max="11" width="11.08984375" style="52" hidden="1" customWidth="1"/>
    <col min="12" max="12" width="10.6328125" style="52" hidden="1" customWidth="1"/>
    <col min="13" max="37" width="0" style="52" hidden="1" customWidth="1"/>
    <col min="38" max="40" width="11.453125" style="52" hidden="1" customWidth="1"/>
    <col min="41" max="41" width="22" style="52" hidden="1" customWidth="1"/>
    <col min="42" max="42" width="16.81640625" style="52" hidden="1" customWidth="1"/>
    <col min="43" max="43" width="0" style="52" hidden="1" customWidth="1"/>
    <col min="44" max="44" width="10" style="52" hidden="1" customWidth="1"/>
    <col min="45" max="45" width="0" style="52" hidden="1" customWidth="1"/>
    <col min="46" max="46" width="14.1796875" style="52" hidden="1" customWidth="1"/>
    <col min="47" max="92" width="0" style="52" hidden="1" customWidth="1"/>
    <col min="93" max="16384" width="8.90625" style="52"/>
  </cols>
  <sheetData>
    <row r="1" spans="1:16" customFormat="1" ht="63.75" customHeight="1" x14ac:dyDescent="0.35">
      <c r="A1" s="390" t="s">
        <v>519</v>
      </c>
      <c r="B1" s="390"/>
      <c r="C1" s="390"/>
      <c r="D1" s="390"/>
      <c r="E1" s="390"/>
    </row>
    <row r="2" spans="1:16" ht="10" customHeight="1" x14ac:dyDescent="0.35">
      <c r="B2" s="50"/>
      <c r="C2" s="50"/>
      <c r="D2" s="50"/>
      <c r="E2" s="51" t="s">
        <v>450</v>
      </c>
    </row>
    <row r="3" spans="1:16" ht="10" customHeight="1" x14ac:dyDescent="0.35">
      <c r="B3" s="50"/>
      <c r="C3" s="50"/>
      <c r="D3" s="50"/>
      <c r="E3" s="51" t="s">
        <v>451</v>
      </c>
    </row>
    <row r="4" spans="1:16" ht="10" customHeight="1" x14ac:dyDescent="0.35">
      <c r="B4" s="50"/>
      <c r="C4" s="50"/>
      <c r="D4" s="50"/>
      <c r="E4" s="51" t="s">
        <v>452</v>
      </c>
    </row>
    <row r="5" spans="1:16" ht="70.25" customHeight="1" x14ac:dyDescent="0.35">
      <c r="A5" s="410" t="s">
        <v>626</v>
      </c>
      <c r="B5" s="410"/>
      <c r="C5" s="410"/>
      <c r="D5" s="410"/>
      <c r="E5" s="410"/>
    </row>
    <row r="6" spans="1:16" ht="15.5" x14ac:dyDescent="0.35">
      <c r="B6" s="53" t="s">
        <v>453</v>
      </c>
      <c r="C6" s="54"/>
      <c r="D6" s="55"/>
      <c r="E6" s="55" t="s">
        <v>558</v>
      </c>
      <c r="F6" s="56"/>
      <c r="G6" s="54"/>
      <c r="H6" s="56"/>
      <c r="I6" s="54"/>
      <c r="J6" s="56"/>
      <c r="K6" s="57"/>
      <c r="L6" s="57"/>
      <c r="M6" s="57"/>
      <c r="N6" s="57"/>
      <c r="O6" s="57"/>
      <c r="P6" s="57"/>
    </row>
    <row r="7" spans="1:16" ht="5" customHeight="1" x14ac:dyDescent="0.35">
      <c r="B7" s="58"/>
      <c r="C7" s="59"/>
      <c r="D7" s="59"/>
      <c r="E7" s="59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6" s="61" customFormat="1" ht="17.399999999999999" customHeight="1" x14ac:dyDescent="0.35">
      <c r="A8" s="60"/>
      <c r="B8" s="399" t="s">
        <v>454</v>
      </c>
      <c r="C8" s="399"/>
      <c r="D8" s="399" t="s">
        <v>455</v>
      </c>
      <c r="E8" s="399"/>
    </row>
    <row r="9" spans="1:16" s="61" customFormat="1" ht="15.5" x14ac:dyDescent="0.35">
      <c r="A9" s="60"/>
      <c r="B9" s="62" t="s">
        <v>456</v>
      </c>
      <c r="C9" s="408" t="s">
        <v>620</v>
      </c>
      <c r="D9" s="408"/>
      <c r="E9" s="408"/>
    </row>
    <row r="10" spans="1:16" s="61" customFormat="1" ht="15" customHeight="1" x14ac:dyDescent="0.35">
      <c r="A10" s="60"/>
      <c r="B10" s="399" t="s">
        <v>621</v>
      </c>
      <c r="C10" s="399"/>
      <c r="D10" s="399"/>
      <c r="E10" s="63"/>
    </row>
    <row r="11" spans="1:16" s="61" customFormat="1" ht="15.65" customHeight="1" x14ac:dyDescent="0.35">
      <c r="A11" s="60"/>
      <c r="B11" s="64" t="s">
        <v>457</v>
      </c>
      <c r="C11" s="409" t="s">
        <v>458</v>
      </c>
      <c r="D11" s="409"/>
      <c r="E11" s="409"/>
    </row>
    <row r="12" spans="1:16" s="61" customFormat="1" ht="15.5" x14ac:dyDescent="0.35">
      <c r="A12" s="60"/>
      <c r="B12" s="64" t="s">
        <v>459</v>
      </c>
      <c r="C12" s="409" t="s">
        <v>460</v>
      </c>
      <c r="D12" s="409"/>
      <c r="E12" s="409"/>
    </row>
    <row r="13" spans="1:16" s="61" customFormat="1" ht="18.649999999999999" customHeight="1" x14ac:dyDescent="0.35">
      <c r="A13" s="60"/>
      <c r="B13" s="62" t="s">
        <v>461</v>
      </c>
      <c r="C13" s="409" t="s">
        <v>462</v>
      </c>
      <c r="D13" s="409"/>
      <c r="E13" s="409"/>
    </row>
    <row r="14" spans="1:16" s="61" customFormat="1" ht="18.649999999999999" customHeight="1" x14ac:dyDescent="0.35">
      <c r="A14" s="60"/>
      <c r="B14" s="62" t="s">
        <v>463</v>
      </c>
      <c r="C14" s="409" t="s">
        <v>464</v>
      </c>
      <c r="D14" s="409"/>
      <c r="E14" s="409"/>
    </row>
    <row r="15" spans="1:16" s="61" customFormat="1" ht="15" customHeight="1" x14ac:dyDescent="0.35">
      <c r="A15" s="60"/>
      <c r="B15" s="399" t="s">
        <v>465</v>
      </c>
      <c r="C15" s="399"/>
      <c r="D15" s="399"/>
      <c r="E15" s="399"/>
    </row>
    <row r="16" spans="1:16" s="61" customFormat="1" ht="7" customHeight="1" x14ac:dyDescent="0.35">
      <c r="A16" s="60"/>
      <c r="B16" s="62"/>
      <c r="C16" s="62"/>
      <c r="D16" s="62"/>
      <c r="E16" s="62"/>
    </row>
    <row r="17" spans="1:46" s="61" customFormat="1" ht="46.75" customHeight="1" thickBot="1" x14ac:dyDescent="0.4">
      <c r="A17" s="60"/>
      <c r="B17" s="400" t="s">
        <v>466</v>
      </c>
      <c r="C17" s="400"/>
      <c r="D17" s="400"/>
      <c r="E17" s="400"/>
      <c r="AO17" s="69">
        <v>5016283.68</v>
      </c>
    </row>
    <row r="18" spans="1:46" ht="46" x14ac:dyDescent="0.35">
      <c r="A18" s="65" t="s">
        <v>0</v>
      </c>
      <c r="B18" s="112" t="s">
        <v>467</v>
      </c>
      <c r="C18" s="111" t="s">
        <v>468</v>
      </c>
      <c r="D18" s="112" t="s">
        <v>3</v>
      </c>
      <c r="E18" s="113" t="s">
        <v>469</v>
      </c>
    </row>
    <row r="19" spans="1:46" ht="14.4" customHeight="1" x14ac:dyDescent="0.35">
      <c r="A19" s="66">
        <v>1</v>
      </c>
      <c r="B19" s="401" t="s">
        <v>470</v>
      </c>
      <c r="C19" s="401"/>
      <c r="D19" s="401"/>
      <c r="E19" s="402"/>
      <c r="I19" s="52" t="s">
        <v>471</v>
      </c>
    </row>
    <row r="20" spans="1:46" ht="14.4" customHeight="1" x14ac:dyDescent="0.35">
      <c r="A20" s="66" t="s">
        <v>370</v>
      </c>
      <c r="B20" s="67" t="s">
        <v>554</v>
      </c>
      <c r="C20" s="68"/>
      <c r="D20" s="68"/>
      <c r="E20" s="69">
        <v>5019065.7300000004</v>
      </c>
      <c r="I20" s="70"/>
      <c r="AM20" s="52">
        <v>5019065.7300000004</v>
      </c>
      <c r="AN20" s="52" t="s">
        <v>559</v>
      </c>
      <c r="AP20" s="108">
        <f>AM20-AO17</f>
        <v>2782.0500000007451</v>
      </c>
      <c r="AR20" s="52">
        <f>AM20-2782.05</f>
        <v>5016283.6800000006</v>
      </c>
    </row>
    <row r="21" spans="1:46" ht="14.4" customHeight="1" x14ac:dyDescent="0.35">
      <c r="A21" s="71" t="s">
        <v>371</v>
      </c>
      <c r="B21" s="72" t="s">
        <v>426</v>
      </c>
      <c r="C21" s="72"/>
      <c r="D21" s="72"/>
      <c r="E21" s="73">
        <f>[22]Лист_1!$E$207</f>
        <v>651827.47</v>
      </c>
    </row>
    <row r="22" spans="1:46" ht="14.4" customHeight="1" x14ac:dyDescent="0.35">
      <c r="A22" s="71" t="s">
        <v>372</v>
      </c>
      <c r="B22" s="72" t="s">
        <v>427</v>
      </c>
      <c r="C22" s="72"/>
      <c r="D22" s="72"/>
      <c r="E22" s="73">
        <f>[22]Лист_1!$N$207</f>
        <v>666660.46</v>
      </c>
    </row>
    <row r="23" spans="1:46" ht="14.4" customHeight="1" x14ac:dyDescent="0.35">
      <c r="A23" s="66" t="s">
        <v>373</v>
      </c>
      <c r="B23" s="67" t="s">
        <v>472</v>
      </c>
      <c r="C23" s="67"/>
      <c r="D23" s="74"/>
      <c r="E23" s="69">
        <f>[22]Лист_1!$H$207</f>
        <v>765760.28</v>
      </c>
    </row>
    <row r="24" spans="1:46" ht="14.4" customHeight="1" x14ac:dyDescent="0.35">
      <c r="A24" s="66" t="s">
        <v>473</v>
      </c>
      <c r="B24" s="67" t="s">
        <v>474</v>
      </c>
      <c r="C24" s="67"/>
      <c r="D24" s="74"/>
      <c r="E24" s="69">
        <v>754250.76</v>
      </c>
    </row>
    <row r="25" spans="1:46" ht="32.5" customHeight="1" x14ac:dyDescent="0.35">
      <c r="A25" s="66"/>
      <c r="B25" s="67" t="s">
        <v>631</v>
      </c>
      <c r="C25" s="67"/>
      <c r="D25" s="74"/>
      <c r="E25" s="69">
        <f>[9]Лист_1!$R$284</f>
        <v>985672.14</v>
      </c>
    </row>
    <row r="26" spans="1:46" ht="14.4" customHeight="1" x14ac:dyDescent="0.35">
      <c r="A26" s="66" t="s">
        <v>475</v>
      </c>
      <c r="B26" s="67" t="s">
        <v>476</v>
      </c>
      <c r="C26" s="67"/>
      <c r="D26" s="67"/>
      <c r="E26" s="109"/>
      <c r="AM26" s="52" t="s">
        <v>560</v>
      </c>
      <c r="AN26" s="108">
        <f>AO17+E24+E25</f>
        <v>6756206.5799999991</v>
      </c>
      <c r="AP26" s="108">
        <f>E27-AN26</f>
        <v>-591119.1099999994</v>
      </c>
      <c r="AR26" s="52" t="s">
        <v>561</v>
      </c>
    </row>
    <row r="27" spans="1:46" ht="14.4" customHeight="1" x14ac:dyDescent="0.35">
      <c r="A27" s="75" t="s">
        <v>477</v>
      </c>
      <c r="B27" s="67" t="s">
        <v>556</v>
      </c>
      <c r="C27" s="67"/>
      <c r="D27" s="67"/>
      <c r="E27" s="69">
        <v>6165087.4699999997</v>
      </c>
    </row>
    <row r="28" spans="1:46" ht="33" customHeight="1" x14ac:dyDescent="0.35">
      <c r="A28" s="66">
        <v>2</v>
      </c>
      <c r="B28" s="68" t="s">
        <v>428</v>
      </c>
      <c r="C28" s="68"/>
      <c r="D28" s="68"/>
      <c r="E28" s="76">
        <f>[23]Лист_1!$V$120</f>
        <v>2526818.7000000002</v>
      </c>
      <c r="AM28" s="52" t="s">
        <v>563</v>
      </c>
      <c r="AP28" s="52">
        <v>2227612.66</v>
      </c>
    </row>
    <row r="29" spans="1:46" ht="14.4" customHeight="1" x14ac:dyDescent="0.35">
      <c r="A29" s="66"/>
      <c r="B29" s="78" t="s">
        <v>478</v>
      </c>
      <c r="C29" s="79" t="s">
        <v>147</v>
      </c>
      <c r="D29" s="67"/>
      <c r="E29" s="69">
        <f>[23]Лист_1!$N$125+[23]Лист_1!$N$127-10.95</f>
        <v>1472063.3327143902</v>
      </c>
      <c r="AL29" s="108"/>
    </row>
    <row r="30" spans="1:46" ht="14.4" customHeight="1" x14ac:dyDescent="0.35">
      <c r="A30" s="66"/>
      <c r="B30" s="78" t="s">
        <v>479</v>
      </c>
      <c r="C30" s="79" t="s">
        <v>480</v>
      </c>
      <c r="D30" s="67"/>
      <c r="E30" s="69">
        <f>[23]Лист_1!$Q$124</f>
        <v>511068.49728560995</v>
      </c>
      <c r="I30" s="52" t="s">
        <v>481</v>
      </c>
    </row>
    <row r="31" spans="1:46" ht="14.4" customHeight="1" x14ac:dyDescent="0.35">
      <c r="A31" s="66"/>
      <c r="B31" s="78" t="s">
        <v>482</v>
      </c>
      <c r="C31" s="79" t="s">
        <v>147</v>
      </c>
      <c r="D31" s="67"/>
      <c r="E31" s="69">
        <f>[23]Лист_1!$Q$120</f>
        <v>304785.31</v>
      </c>
      <c r="AT31" s="69" t="e">
        <f>[23]Лист_1!$Q$125-#REF!</f>
        <v>#REF!</v>
      </c>
    </row>
    <row r="32" spans="1:46" ht="14.4" customHeight="1" x14ac:dyDescent="0.35">
      <c r="A32" s="66"/>
      <c r="B32" s="78" t="s">
        <v>565</v>
      </c>
      <c r="C32" s="79"/>
      <c r="D32" s="67"/>
      <c r="E32" s="69">
        <f>[23]Лист_1!$AH$120</f>
        <v>12600</v>
      </c>
    </row>
    <row r="33" spans="1:44" ht="14.4" customHeight="1" x14ac:dyDescent="0.35">
      <c r="A33" s="66"/>
      <c r="B33" s="78" t="s">
        <v>614</v>
      </c>
      <c r="C33" s="79"/>
      <c r="D33" s="67"/>
      <c r="E33" s="69">
        <f>[23]Лист_1!$T$120</f>
        <v>4082.29</v>
      </c>
    </row>
    <row r="34" spans="1:44" ht="14.4" customHeight="1" x14ac:dyDescent="0.35">
      <c r="A34" s="66"/>
      <c r="B34" s="78" t="s">
        <v>483</v>
      </c>
      <c r="C34" s="79" t="s">
        <v>484</v>
      </c>
      <c r="D34" s="67"/>
      <c r="E34" s="69">
        <f>[23]Лист_1!$I$120</f>
        <v>4594.8100000000004</v>
      </c>
      <c r="AM34" s="52" t="s">
        <v>564</v>
      </c>
      <c r="AO34" s="108"/>
    </row>
    <row r="35" spans="1:44" ht="18.5" customHeight="1" x14ac:dyDescent="0.35">
      <c r="A35" s="66" t="s">
        <v>219</v>
      </c>
      <c r="B35" s="68" t="s">
        <v>485</v>
      </c>
      <c r="C35" s="68"/>
      <c r="D35" s="68"/>
      <c r="E35" s="76"/>
      <c r="AO35" s="108"/>
      <c r="AR35" s="108"/>
    </row>
    <row r="36" spans="1:44" ht="14.4" customHeight="1" x14ac:dyDescent="0.35">
      <c r="A36" s="66"/>
      <c r="B36" s="78" t="s">
        <v>486</v>
      </c>
      <c r="C36" s="79" t="str">
        <f>C29</f>
        <v>ежедневно</v>
      </c>
      <c r="D36" s="67"/>
      <c r="E36" s="69">
        <f>[23]Лист_1!$J$127+[23]Лист_1!$J$128</f>
        <v>34578.949999999997</v>
      </c>
      <c r="I36" s="52">
        <f>'[21]по счетам Новогор 24'!$P$23+'[21]по счетам Новогор 24'!$P$24</f>
        <v>28405.986055372792</v>
      </c>
      <c r="AM36" s="108">
        <f>SUM(E29:E39)</f>
        <v>2526818.7000000007</v>
      </c>
      <c r="AN36" s="108">
        <f>E28-AM36</f>
        <v>0</v>
      </c>
    </row>
    <row r="37" spans="1:44" ht="14.4" customHeight="1" x14ac:dyDescent="0.35">
      <c r="A37" s="66"/>
      <c r="B37" s="78" t="s">
        <v>487</v>
      </c>
      <c r="C37" s="79" t="str">
        <f>C36</f>
        <v>ежедневно</v>
      </c>
      <c r="D37" s="67"/>
      <c r="E37" s="69">
        <f>[23]Лист_1!$J$129</f>
        <v>6256.37</v>
      </c>
      <c r="I37" s="52">
        <f>'[21]по счетам Новогор 24'!$P$10</f>
        <v>5940.7084799999993</v>
      </c>
    </row>
    <row r="38" spans="1:44" ht="14.4" customHeight="1" x14ac:dyDescent="0.35">
      <c r="A38" s="66"/>
      <c r="B38" s="78" t="s">
        <v>488</v>
      </c>
      <c r="C38" s="79" t="str">
        <f>C37</f>
        <v>ежедневно</v>
      </c>
      <c r="D38" s="67"/>
      <c r="E38" s="69">
        <f>[23]Лист_1!$J$126</f>
        <v>12718.17</v>
      </c>
      <c r="I38" s="52">
        <f>'[21]по счетам Новогор 24'!$P$31</f>
        <v>10452.346531200001</v>
      </c>
    </row>
    <row r="39" spans="1:44" ht="14.4" customHeight="1" x14ac:dyDescent="0.35">
      <c r="A39" s="66"/>
      <c r="B39" s="78" t="s">
        <v>194</v>
      </c>
      <c r="C39" s="79" t="str">
        <f>C38</f>
        <v>ежедневно</v>
      </c>
      <c r="D39" s="67"/>
      <c r="E39" s="69">
        <f>[23]Лист_1!$J$130</f>
        <v>164070.97</v>
      </c>
      <c r="I39" s="52">
        <f>'[21]по счетам Новогор 24'!$P$38</f>
        <v>140051.016</v>
      </c>
    </row>
    <row r="40" spans="1:44" ht="14.4" hidden="1" customHeight="1" x14ac:dyDescent="0.35">
      <c r="A40" s="66"/>
      <c r="B40" s="133" t="s">
        <v>604</v>
      </c>
      <c r="C40" s="79"/>
      <c r="D40" s="67"/>
      <c r="E40" s="69">
        <v>0</v>
      </c>
    </row>
    <row r="41" spans="1:44" s="1" customFormat="1" ht="16" hidden="1" x14ac:dyDescent="0.35">
      <c r="A41" s="3" t="s">
        <v>170</v>
      </c>
      <c r="B41" s="133" t="s">
        <v>594</v>
      </c>
      <c r="C41" s="132"/>
      <c r="D41" s="135"/>
      <c r="E41" s="136">
        <v>0</v>
      </c>
      <c r="O41" s="107">
        <f>D38-D42</f>
        <v>0</v>
      </c>
      <c r="Q41" s="1">
        <f>O41/'[5]проверка 24 год'!$AU$42</f>
        <v>0</v>
      </c>
      <c r="R41" s="1">
        <f>Q41/12</f>
        <v>0</v>
      </c>
    </row>
    <row r="42" spans="1:44" s="1" customFormat="1" ht="15.5" hidden="1" customHeight="1" x14ac:dyDescent="0.35">
      <c r="A42" s="3" t="s">
        <v>171</v>
      </c>
      <c r="B42" s="133" t="s">
        <v>605</v>
      </c>
      <c r="C42" s="132"/>
      <c r="D42" s="135"/>
      <c r="E42" s="136"/>
      <c r="N42" s="1" t="s">
        <v>593</v>
      </c>
    </row>
    <row r="43" spans="1:44" ht="14.4" customHeight="1" x14ac:dyDescent="0.35">
      <c r="A43" s="71" t="s">
        <v>213</v>
      </c>
      <c r="B43" s="72" t="s">
        <v>426</v>
      </c>
      <c r="C43" s="72"/>
      <c r="D43" s="72"/>
      <c r="E43" s="77">
        <f>[23]Лист_1!$E$120</f>
        <v>519200.87</v>
      </c>
    </row>
    <row r="44" spans="1:44" ht="14.4" customHeight="1" x14ac:dyDescent="0.35">
      <c r="A44" s="71" t="s">
        <v>216</v>
      </c>
      <c r="B44" s="72" t="s">
        <v>427</v>
      </c>
      <c r="C44" s="72"/>
      <c r="D44" s="72"/>
      <c r="E44" s="73">
        <f>[23]Лист_1!$AQ$120</f>
        <v>517201.42</v>
      </c>
      <c r="AN44" s="108">
        <f>AM20+E24+E25</f>
        <v>6758988.6299999999</v>
      </c>
      <c r="AO44" s="108">
        <f>E27-AN44</f>
        <v>-593901.16000000015</v>
      </c>
      <c r="AP44" s="70" t="s">
        <v>562</v>
      </c>
      <c r="AQ44" s="52">
        <v>3323.4699999997392</v>
      </c>
    </row>
    <row r="45" spans="1:44" ht="18" customHeight="1" x14ac:dyDescent="0.35">
      <c r="A45" s="66">
        <v>4</v>
      </c>
      <c r="B45" s="403" t="s">
        <v>636</v>
      </c>
      <c r="C45" s="403"/>
      <c r="D45" s="403"/>
      <c r="E45" s="404"/>
    </row>
    <row r="46" spans="1:44" ht="29" customHeight="1" x14ac:dyDescent="0.35">
      <c r="A46" s="66"/>
      <c r="B46" s="82" t="s">
        <v>490</v>
      </c>
      <c r="C46" s="82" t="s">
        <v>468</v>
      </c>
      <c r="D46" s="82" t="s">
        <v>491</v>
      </c>
      <c r="E46" s="83" t="s">
        <v>492</v>
      </c>
    </row>
    <row r="47" spans="1:44" ht="14.4" customHeight="1" x14ac:dyDescent="0.35">
      <c r="A47" s="67" t="s">
        <v>637</v>
      </c>
      <c r="B47" s="67" t="s">
        <v>637</v>
      </c>
      <c r="C47" s="412"/>
      <c r="D47" s="412"/>
      <c r="E47" s="413">
        <v>204545.87780023931</v>
      </c>
    </row>
    <row r="48" spans="1:44" ht="30.65" customHeight="1" x14ac:dyDescent="0.35">
      <c r="A48" s="67" t="s">
        <v>638</v>
      </c>
      <c r="B48" s="67" t="s">
        <v>638</v>
      </c>
      <c r="C48" s="414"/>
      <c r="D48" s="415"/>
      <c r="E48" s="413">
        <v>48000</v>
      </c>
      <c r="U48" s="416"/>
    </row>
    <row r="49" spans="1:21" ht="30.65" customHeight="1" x14ac:dyDescent="0.35">
      <c r="A49" s="67"/>
      <c r="B49" s="67" t="s">
        <v>639</v>
      </c>
      <c r="C49" s="414"/>
      <c r="D49" s="415"/>
      <c r="E49" s="413">
        <v>191262</v>
      </c>
      <c r="U49" s="416"/>
    </row>
    <row r="50" spans="1:21" ht="30.65" customHeight="1" x14ac:dyDescent="0.35">
      <c r="A50" s="67" t="s">
        <v>640</v>
      </c>
      <c r="B50" s="67" t="s">
        <v>640</v>
      </c>
      <c r="C50" s="414"/>
      <c r="D50" s="415"/>
      <c r="E50" s="413">
        <v>508890.01269247622</v>
      </c>
      <c r="U50" s="416"/>
    </row>
    <row r="51" spans="1:21" ht="14.4" customHeight="1" x14ac:dyDescent="0.35">
      <c r="A51" s="66"/>
      <c r="B51" s="72" t="s">
        <v>493</v>
      </c>
      <c r="C51" s="67"/>
      <c r="D51" s="74"/>
      <c r="E51" s="417"/>
    </row>
    <row r="52" spans="1:21" ht="13.5" customHeight="1" x14ac:dyDescent="0.35">
      <c r="A52" s="66"/>
      <c r="B52" s="203" t="s">
        <v>641</v>
      </c>
      <c r="C52" s="418">
        <v>45391</v>
      </c>
      <c r="D52" s="74"/>
      <c r="E52" s="419">
        <v>5900</v>
      </c>
      <c r="F52" s="85">
        <v>64280</v>
      </c>
      <c r="G52" s="86"/>
      <c r="H52" s="88">
        <v>64280</v>
      </c>
    </row>
    <row r="53" spans="1:21" ht="13.5" customHeight="1" x14ac:dyDescent="0.35">
      <c r="A53" s="66"/>
      <c r="B53" s="203" t="s">
        <v>642</v>
      </c>
      <c r="C53" s="418">
        <v>45441</v>
      </c>
      <c r="D53" s="74"/>
      <c r="E53" s="419">
        <v>38000</v>
      </c>
      <c r="F53" s="85">
        <v>25000</v>
      </c>
      <c r="G53" s="86"/>
      <c r="H53" s="87">
        <v>25000</v>
      </c>
    </row>
    <row r="54" spans="1:21" ht="13.5" customHeight="1" x14ac:dyDescent="0.35">
      <c r="A54" s="66"/>
      <c r="B54" s="203" t="s">
        <v>643</v>
      </c>
      <c r="C54" s="418">
        <v>45443</v>
      </c>
      <c r="D54" s="74"/>
      <c r="E54" s="419">
        <v>593050</v>
      </c>
      <c r="F54" s="85"/>
      <c r="G54" s="86"/>
      <c r="H54" s="87">
        <v>55000</v>
      </c>
    </row>
    <row r="55" spans="1:21" ht="13.5" customHeight="1" x14ac:dyDescent="0.35">
      <c r="A55" s="66"/>
      <c r="B55" s="203" t="s">
        <v>644</v>
      </c>
      <c r="C55" s="418">
        <v>45460</v>
      </c>
      <c r="D55" s="74"/>
      <c r="E55" s="419">
        <v>31146.400000000001</v>
      </c>
      <c r="F55" s="89">
        <v>20000</v>
      </c>
      <c r="G55" s="86"/>
      <c r="H55" s="87">
        <v>20000</v>
      </c>
    </row>
    <row r="56" spans="1:21" ht="13.5" customHeight="1" x14ac:dyDescent="0.35">
      <c r="A56" s="66"/>
      <c r="B56" s="203" t="s">
        <v>645</v>
      </c>
      <c r="C56" s="418">
        <v>45462</v>
      </c>
      <c r="D56" s="74"/>
      <c r="E56" s="419">
        <v>2700</v>
      </c>
      <c r="F56" s="89">
        <v>7000</v>
      </c>
      <c r="G56" s="86"/>
      <c r="H56" s="84">
        <v>7000</v>
      </c>
    </row>
    <row r="57" spans="1:21" ht="13.5" customHeight="1" x14ac:dyDescent="0.35">
      <c r="A57" s="66"/>
      <c r="B57" s="203" t="s">
        <v>646</v>
      </c>
      <c r="C57" s="418">
        <v>45462</v>
      </c>
      <c r="D57" s="74"/>
      <c r="E57" s="419">
        <v>36331.1</v>
      </c>
      <c r="F57" s="85">
        <v>5700</v>
      </c>
      <c r="G57" s="86"/>
      <c r="H57" s="90">
        <v>5700</v>
      </c>
    </row>
    <row r="58" spans="1:21" ht="13.5" customHeight="1" x14ac:dyDescent="0.35">
      <c r="A58" s="66"/>
      <c r="B58" s="203" t="s">
        <v>647</v>
      </c>
      <c r="C58" s="418">
        <v>45467</v>
      </c>
      <c r="D58" s="67"/>
      <c r="E58" s="419">
        <v>2205</v>
      </c>
    </row>
    <row r="59" spans="1:21" ht="13.5" customHeight="1" x14ac:dyDescent="0.35">
      <c r="A59" s="66"/>
      <c r="B59" s="203" t="s">
        <v>648</v>
      </c>
      <c r="C59" s="418">
        <v>45509</v>
      </c>
      <c r="D59" s="67"/>
      <c r="E59" s="419">
        <v>264150</v>
      </c>
    </row>
    <row r="60" spans="1:21" ht="13.5" customHeight="1" x14ac:dyDescent="0.35">
      <c r="A60" s="66"/>
      <c r="B60" s="203" t="s">
        <v>649</v>
      </c>
      <c r="C60" s="418">
        <v>45574</v>
      </c>
      <c r="D60" s="67"/>
      <c r="E60" s="419">
        <v>110000</v>
      </c>
    </row>
    <row r="61" spans="1:21" ht="13.5" customHeight="1" x14ac:dyDescent="0.35">
      <c r="A61" s="66"/>
      <c r="B61" s="203" t="s">
        <v>650</v>
      </c>
      <c r="C61" s="418">
        <v>45611</v>
      </c>
      <c r="D61" s="74"/>
      <c r="E61" s="419">
        <v>2100</v>
      </c>
    </row>
    <row r="62" spans="1:21" ht="13.5" customHeight="1" x14ac:dyDescent="0.35">
      <c r="A62" s="66"/>
      <c r="B62" s="203" t="s">
        <v>651</v>
      </c>
      <c r="C62" s="418">
        <v>45633</v>
      </c>
      <c r="D62" s="74"/>
      <c r="E62" s="419">
        <v>5700</v>
      </c>
    </row>
    <row r="63" spans="1:21" ht="13.5" customHeight="1" x14ac:dyDescent="0.35">
      <c r="A63" s="66"/>
      <c r="B63" s="203" t="s">
        <v>652</v>
      </c>
      <c r="C63" s="418">
        <v>45651</v>
      </c>
      <c r="D63" s="74"/>
      <c r="E63" s="419">
        <v>6900</v>
      </c>
    </row>
    <row r="64" spans="1:21" ht="17" customHeight="1" x14ac:dyDescent="0.35">
      <c r="A64" s="66"/>
      <c r="B64" s="203" t="s">
        <v>653</v>
      </c>
      <c r="C64" s="418">
        <v>45657</v>
      </c>
      <c r="D64" s="74"/>
      <c r="E64" s="419">
        <f>4*179</f>
        <v>716</v>
      </c>
    </row>
    <row r="65" spans="1:8" ht="14.4" customHeight="1" x14ac:dyDescent="0.35">
      <c r="A65" s="66"/>
      <c r="B65" s="203" t="s">
        <v>654</v>
      </c>
      <c r="C65" s="79" t="s">
        <v>655</v>
      </c>
      <c r="D65" s="67"/>
      <c r="E65" s="417">
        <f>1370*12</f>
        <v>16440</v>
      </c>
      <c r="F65" s="85">
        <v>5700</v>
      </c>
      <c r="G65" s="86"/>
      <c r="H65" s="90">
        <v>5700</v>
      </c>
    </row>
    <row r="66" spans="1:8" ht="14.4" customHeight="1" x14ac:dyDescent="0.35">
      <c r="A66" s="66"/>
      <c r="B66" s="67"/>
      <c r="C66" s="84"/>
      <c r="D66" s="74"/>
      <c r="E66" s="417"/>
      <c r="F66" s="85">
        <v>64280</v>
      </c>
      <c r="G66" s="86"/>
      <c r="H66" s="88">
        <v>64280</v>
      </c>
    </row>
    <row r="67" spans="1:8" ht="14.4" customHeight="1" x14ac:dyDescent="0.35">
      <c r="A67" s="66"/>
      <c r="B67" s="67"/>
      <c r="C67" s="84"/>
      <c r="D67" s="74"/>
      <c r="E67" s="417"/>
      <c r="F67" s="85">
        <v>25000</v>
      </c>
      <c r="G67" s="86"/>
      <c r="H67" s="87">
        <v>25000</v>
      </c>
    </row>
    <row r="68" spans="1:8" ht="14.4" customHeight="1" x14ac:dyDescent="0.35">
      <c r="A68" s="66"/>
      <c r="B68" s="67"/>
      <c r="C68" s="79"/>
      <c r="D68" s="67"/>
      <c r="E68" s="69"/>
    </row>
    <row r="69" spans="1:8" ht="14.4" customHeight="1" x14ac:dyDescent="0.35">
      <c r="A69" s="66"/>
      <c r="B69" s="72" t="s">
        <v>656</v>
      </c>
      <c r="C69" s="72"/>
      <c r="D69" s="91"/>
      <c r="E69" s="73">
        <f>SUM(E52:E66)</f>
        <v>1115338.5</v>
      </c>
    </row>
    <row r="70" spans="1:8" ht="21.5" customHeight="1" thickBot="1" x14ac:dyDescent="0.4">
      <c r="A70" s="66"/>
      <c r="B70" s="92" t="s">
        <v>657</v>
      </c>
      <c r="C70" s="92"/>
      <c r="D70" s="93"/>
      <c r="E70" s="69">
        <f>E47+E48+E49+E50-E69</f>
        <v>-162640.60950728448</v>
      </c>
    </row>
    <row r="71" spans="1:8" ht="14" customHeight="1" x14ac:dyDescent="0.35">
      <c r="A71" s="66"/>
      <c r="B71" s="420" t="s">
        <v>658</v>
      </c>
      <c r="C71" s="421"/>
      <c r="D71" s="421"/>
      <c r="E71" s="422"/>
    </row>
    <row r="72" spans="1:8" ht="15" customHeight="1" x14ac:dyDescent="0.35">
      <c r="A72" s="66"/>
      <c r="B72" s="67" t="s">
        <v>489</v>
      </c>
      <c r="C72" s="79"/>
      <c r="D72" s="80"/>
      <c r="E72" s="69">
        <f>183161.79+9558.66</f>
        <v>192720.45</v>
      </c>
    </row>
    <row r="73" spans="1:8" ht="31" customHeight="1" x14ac:dyDescent="0.35">
      <c r="A73" s="66"/>
      <c r="B73" s="67" t="s">
        <v>634</v>
      </c>
      <c r="C73" s="79"/>
      <c r="D73" s="80"/>
      <c r="E73" s="69">
        <v>191262</v>
      </c>
    </row>
    <row r="74" spans="1:8" ht="14.5" customHeight="1" x14ac:dyDescent="0.35">
      <c r="A74" s="66"/>
      <c r="B74" s="67" t="s">
        <v>635</v>
      </c>
      <c r="C74" s="79"/>
      <c r="D74" s="80"/>
      <c r="E74" s="81">
        <f>E72-E73</f>
        <v>1458.4500000000116</v>
      </c>
    </row>
    <row r="75" spans="1:8" ht="3" customHeight="1" x14ac:dyDescent="0.35">
      <c r="A75" s="94"/>
      <c r="B75" s="405"/>
      <c r="C75" s="406"/>
      <c r="D75" s="406"/>
      <c r="E75" s="407"/>
    </row>
    <row r="76" spans="1:8" ht="6" customHeight="1" x14ac:dyDescent="0.35">
      <c r="B76" s="58"/>
      <c r="C76" s="5"/>
      <c r="D76" s="5"/>
      <c r="E76" s="5"/>
    </row>
    <row r="77" spans="1:8" ht="16.75" customHeight="1" x14ac:dyDescent="0.35">
      <c r="B77" s="399" t="s">
        <v>567</v>
      </c>
      <c r="C77" s="399"/>
      <c r="D77" s="399"/>
      <c r="E77" s="95">
        <f>E69</f>
        <v>1115338.5</v>
      </c>
    </row>
    <row r="78" spans="1:8" ht="46.75" customHeight="1" x14ac:dyDescent="0.35">
      <c r="B78" s="399" t="s">
        <v>494</v>
      </c>
      <c r="C78" s="399"/>
      <c r="D78" s="399"/>
      <c r="E78" s="399"/>
    </row>
    <row r="79" spans="1:8" ht="5" customHeight="1" x14ac:dyDescent="0.35">
      <c r="B79" s="96"/>
      <c r="C79" s="5"/>
      <c r="D79" s="5"/>
      <c r="E79" s="5"/>
    </row>
    <row r="80" spans="1:8" ht="15.5" x14ac:dyDescent="0.35">
      <c r="B80" s="97" t="s">
        <v>495</v>
      </c>
      <c r="C80" s="5"/>
      <c r="D80" s="5"/>
      <c r="E80" s="5"/>
    </row>
    <row r="81" spans="2:5" ht="7.25" customHeight="1" x14ac:dyDescent="0.35">
      <c r="B81" s="96"/>
      <c r="C81" s="5"/>
      <c r="D81" s="5"/>
      <c r="E81" s="5"/>
    </row>
    <row r="82" spans="2:5" ht="15.5" x14ac:dyDescent="0.35">
      <c r="B82" s="96" t="s">
        <v>496</v>
      </c>
      <c r="C82" s="5"/>
      <c r="D82" s="5" t="s">
        <v>497</v>
      </c>
      <c r="E82" s="5"/>
    </row>
    <row r="83" spans="2:5" ht="22.75" hidden="1" customHeight="1" x14ac:dyDescent="0.35">
      <c r="B83" s="96"/>
      <c r="C83" s="5"/>
      <c r="D83" s="5"/>
      <c r="E83" s="5"/>
    </row>
    <row r="84" spans="2:5" ht="15.5" hidden="1" x14ac:dyDescent="0.35">
      <c r="B84" s="96" t="s">
        <v>498</v>
      </c>
      <c r="C84" s="5"/>
      <c r="D84" s="5" t="s">
        <v>499</v>
      </c>
      <c r="E84" s="5"/>
    </row>
    <row r="85" spans="2:5" ht="6.65" hidden="1" customHeight="1" x14ac:dyDescent="0.35">
      <c r="B85" s="98"/>
      <c r="C85" s="98"/>
      <c r="D85" s="98"/>
      <c r="E85" s="98"/>
    </row>
    <row r="86" spans="2:5" ht="15.5" hidden="1" x14ac:dyDescent="0.35">
      <c r="B86" s="96" t="s">
        <v>500</v>
      </c>
      <c r="C86" s="98"/>
      <c r="D86" s="98"/>
      <c r="E86" s="98"/>
    </row>
    <row r="87" spans="2:5" ht="15.5" x14ac:dyDescent="0.35">
      <c r="B87" s="98"/>
      <c r="C87" s="98"/>
      <c r="D87" s="98"/>
      <c r="E87" s="98"/>
    </row>
    <row r="88" spans="2:5" ht="15.5" x14ac:dyDescent="0.35">
      <c r="B88" s="96" t="s">
        <v>501</v>
      </c>
      <c r="C88" s="5"/>
      <c r="D88" s="5" t="s">
        <v>624</v>
      </c>
      <c r="E88" s="98"/>
    </row>
    <row r="89" spans="2:5" ht="15.5" x14ac:dyDescent="0.35">
      <c r="B89" s="98"/>
      <c r="C89" s="98"/>
      <c r="D89" s="98"/>
      <c r="E89" s="98"/>
    </row>
    <row r="90" spans="2:5" ht="15.5" x14ac:dyDescent="0.35">
      <c r="B90" s="98"/>
      <c r="C90" s="98"/>
      <c r="D90" s="98"/>
      <c r="E90" s="98"/>
    </row>
    <row r="91" spans="2:5" ht="15.5" x14ac:dyDescent="0.35">
      <c r="B91" s="98"/>
      <c r="C91" s="98"/>
      <c r="D91" s="98"/>
      <c r="E91" s="98"/>
    </row>
    <row r="92" spans="2:5" ht="15.5" x14ac:dyDescent="0.35">
      <c r="B92" s="98"/>
      <c r="C92" s="98"/>
      <c r="D92" s="98"/>
      <c r="E92" s="98"/>
    </row>
    <row r="93" spans="2:5" ht="15.5" x14ac:dyDescent="0.35">
      <c r="B93" s="98"/>
      <c r="C93" s="98"/>
      <c r="D93" s="98"/>
      <c r="E93" s="98"/>
    </row>
    <row r="94" spans="2:5" ht="15.5" x14ac:dyDescent="0.35">
      <c r="B94" s="98"/>
      <c r="C94" s="98"/>
      <c r="D94" s="98"/>
      <c r="E94" s="98"/>
    </row>
    <row r="95" spans="2:5" ht="15.5" x14ac:dyDescent="0.35">
      <c r="B95" s="98"/>
      <c r="C95" s="98"/>
      <c r="D95" s="98"/>
      <c r="E95" s="98"/>
    </row>
    <row r="96" spans="2:5" ht="15.5" x14ac:dyDescent="0.35">
      <c r="B96" s="98"/>
      <c r="C96" s="98"/>
      <c r="D96" s="98"/>
      <c r="E96" s="98"/>
    </row>
    <row r="97" spans="2:5" ht="15.5" x14ac:dyDescent="0.35">
      <c r="B97" s="98"/>
      <c r="C97" s="98"/>
      <c r="D97" s="98"/>
      <c r="E97" s="98"/>
    </row>
    <row r="98" spans="2:5" ht="15.5" x14ac:dyDescent="0.35">
      <c r="B98" s="98"/>
      <c r="C98" s="98"/>
      <c r="D98" s="98"/>
      <c r="E98" s="98"/>
    </row>
    <row r="99" spans="2:5" ht="15.5" x14ac:dyDescent="0.35">
      <c r="B99" s="98"/>
      <c r="C99" s="98"/>
      <c r="D99" s="98"/>
      <c r="E99" s="98"/>
    </row>
    <row r="100" spans="2:5" ht="15.5" x14ac:dyDescent="0.35">
      <c r="B100" s="98"/>
      <c r="C100" s="98"/>
      <c r="D100" s="98"/>
      <c r="E100" s="98"/>
    </row>
  </sheetData>
  <mergeCells count="18">
    <mergeCell ref="C9:E9"/>
    <mergeCell ref="B10:D10"/>
    <mergeCell ref="A1:E1"/>
    <mergeCell ref="C11:E11"/>
    <mergeCell ref="B77:D77"/>
    <mergeCell ref="C12:E12"/>
    <mergeCell ref="C13:E13"/>
    <mergeCell ref="C14:E14"/>
    <mergeCell ref="B15:E15"/>
    <mergeCell ref="A5:E5"/>
    <mergeCell ref="B8:C8"/>
    <mergeCell ref="D8:E8"/>
    <mergeCell ref="B45:E45"/>
    <mergeCell ref="B71:E71"/>
    <mergeCell ref="B78:E78"/>
    <mergeCell ref="B17:E17"/>
    <mergeCell ref="B19:E19"/>
    <mergeCell ref="B75:E75"/>
  </mergeCells>
  <pageMargins left="0.51181102362204722" right="0.11811023622047245" top="0.15748031496062992" bottom="0.15748031496062992" header="0.31496062992125984" footer="0.31496062992125984"/>
  <pageSetup paperSize="9" scale="49" fitToWidth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КБ40Б</vt:lpstr>
      <vt:lpstr>КБ40В</vt:lpstr>
      <vt:lpstr>КБ40Г</vt:lpstr>
      <vt:lpstr>КБ40Д</vt:lpstr>
      <vt:lpstr>КБ61В</vt:lpstr>
      <vt:lpstr>МИра122-2</vt:lpstr>
      <vt:lpstr>ШК104</vt:lpstr>
      <vt:lpstr>КБ40Б!_Hlk34413745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2025-03-20T13:04:53Z</cp:lastPrinted>
  <dcterms:created xsi:type="dcterms:W3CDTF">2024-03-22T09:19:00Z</dcterms:created>
  <dcterms:modified xsi:type="dcterms:W3CDTF">2025-03-20T13:05:31Z</dcterms:modified>
</cp:coreProperties>
</file>