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БМЕН\2 Годовый отчеты\Годовой отчет 2025\"/>
    </mc:Choice>
  </mc:AlternateContent>
  <xr:revisionPtr revIDLastSave="0" documentId="13_ncr:1_{DE430D01-5032-4264-872D-34CA6EE4D057}" xr6:coauthVersionLast="43" xr6:coauthVersionMax="43" xr10:uidLastSave="{00000000-0000-0000-0000-000000000000}"/>
  <bookViews>
    <workbookView xWindow="-110" yWindow="-110" windowWidth="19420" windowHeight="10420" tabRatio="912" activeTab="6" xr2:uid="{40039494-7CA6-4C1D-8207-C85B537E3EF9}"/>
  </bookViews>
  <sheets>
    <sheet name="ШК104" sheetId="1" r:id="rId1"/>
    <sheet name="Мира 122-2" sheetId="2" r:id="rId2"/>
    <sheet name="К. Беляева 61в" sheetId="3" r:id="rId3"/>
    <sheet name="К. Беляева 40Б" sheetId="4" r:id="rId4"/>
    <sheet name="К. Беляева 40В" sheetId="5" r:id="rId5"/>
    <sheet name="К. Беляева 40Г" sheetId="6" r:id="rId6"/>
    <sheet name="К. Беляева 40Д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edn1" localSheetId="0">ШК104!#REF!</definedName>
    <definedName name="_edn2" localSheetId="0">ШК104!#REF!</definedName>
    <definedName name="_edn3" localSheetId="0">ШК104!#REF!</definedName>
    <definedName name="_edn4" localSheetId="0">ШК104!#REF!</definedName>
    <definedName name="_edn5" localSheetId="0">ШК104!#REF!</definedName>
    <definedName name="_ednref1" localSheetId="0">ШК104!#REF!</definedName>
    <definedName name="_ednref2" localSheetId="0">ШК104!#REF!</definedName>
    <definedName name="_ednref3" localSheetId="0">ШК104!#REF!</definedName>
    <definedName name="_ednref4" localSheetId="0">ШК104!$C$23</definedName>
    <definedName name="_ednref5" localSheetId="0">ШК104!#REF!</definedName>
    <definedName name="_xlnm._FilterDatabase" localSheetId="6" hidden="1">'К. Беляева 40Д'!$A$31:$D$79</definedName>
    <definedName name="_xlnm._FilterDatabase" localSheetId="0" hidden="1">ШК104!$A$28:$D$28</definedName>
    <definedName name="_xlnm.Print_Area" localSheetId="3">'К. Беляева 40Б'!$A$1:$D$102</definedName>
    <definedName name="_xlnm.Print_Area" localSheetId="1">'Мира 122-2'!$A$1:$D$66</definedName>
    <definedName name="_xlnm.Print_Area" localSheetId="0">ШК104!$A$1:$D$103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3" l="1"/>
  <c r="D28" i="6" l="1"/>
  <c r="C72" i="1" l="1"/>
  <c r="C30" i="2" l="1"/>
  <c r="D90" i="1" l="1"/>
  <c r="D46" i="6" l="1"/>
  <c r="D38" i="3"/>
  <c r="C55" i="6"/>
  <c r="D55" i="6" s="1"/>
  <c r="D59" i="7"/>
  <c r="C59" i="7"/>
  <c r="A29" i="2" l="1"/>
  <c r="A27" i="1" l="1"/>
  <c r="D26" i="1"/>
  <c r="D52" i="1" l="1"/>
  <c r="C52" i="1"/>
  <c r="D60" i="1" l="1"/>
  <c r="D59" i="1"/>
  <c r="D58" i="1"/>
  <c r="D24" i="1" l="1"/>
  <c r="B88" i="1" l="1"/>
  <c r="B89" i="1" s="1"/>
  <c r="D25" i="1"/>
  <c r="C87" i="1" l="1"/>
  <c r="E87" i="1"/>
  <c r="D95" i="4" l="1"/>
  <c r="C89" i="1"/>
  <c r="D88" i="1" l="1"/>
  <c r="D91" i="1" s="1"/>
  <c r="C88" i="1"/>
  <c r="C91" i="1" s="1"/>
  <c r="D92" i="1" l="1"/>
  <c r="D19" i="2"/>
  <c r="D18" i="2" l="1"/>
  <c r="D27" i="2" l="1"/>
  <c r="D28" i="7" l="1"/>
  <c r="D28" i="5"/>
  <c r="D29" i="4"/>
  <c r="B72" i="7" l="1"/>
  <c r="B60" i="7"/>
  <c r="B38" i="7"/>
  <c r="B37" i="7"/>
  <c r="B36" i="7"/>
  <c r="B72" i="6"/>
  <c r="B71" i="6"/>
  <c r="B58" i="6"/>
  <c r="B46" i="6"/>
  <c r="B36" i="6"/>
  <c r="B67" i="5"/>
  <c r="B55" i="5"/>
  <c r="B56" i="5" s="1"/>
  <c r="B41" i="5"/>
  <c r="B35" i="5"/>
  <c r="B73" i="4"/>
  <c r="B66" i="4"/>
  <c r="B47" i="4"/>
  <c r="B38" i="4"/>
  <c r="B38" i="3"/>
  <c r="D75" i="3"/>
  <c r="C84" i="5"/>
  <c r="C95" i="4"/>
  <c r="F47" i="1"/>
  <c r="D22" i="1"/>
  <c r="D21" i="1"/>
  <c r="D19" i="1"/>
  <c r="D18" i="1"/>
  <c r="D29" i="3" l="1"/>
  <c r="D22" i="3"/>
  <c r="D21" i="3"/>
  <c r="D19" i="3"/>
  <c r="D18" i="3"/>
  <c r="D29" i="7"/>
  <c r="D22" i="7"/>
  <c r="D21" i="7"/>
  <c r="D19" i="7"/>
  <c r="D18" i="7"/>
  <c r="D29" i="6"/>
  <c r="D22" i="6"/>
  <c r="D21" i="6"/>
  <c r="D19" i="6"/>
  <c r="D18" i="6"/>
  <c r="D85" i="5"/>
  <c r="D29" i="5"/>
  <c r="D22" i="5"/>
  <c r="D21" i="5"/>
  <c r="D18" i="5"/>
  <c r="D19" i="5"/>
  <c r="A38" i="3" l="1"/>
  <c r="D25" i="4" l="1"/>
  <c r="D96" i="4" s="1"/>
  <c r="D24" i="4"/>
  <c r="D22" i="4"/>
  <c r="D21" i="4"/>
  <c r="D19" i="4" l="1"/>
  <c r="D18" i="4"/>
  <c r="A38" i="7"/>
  <c r="D84" i="5"/>
  <c r="A46" i="6"/>
  <c r="A36" i="6"/>
  <c r="A35" i="5"/>
  <c r="A38" i="4" l="1"/>
  <c r="D20" i="1" l="1"/>
  <c r="D20" i="7" l="1"/>
  <c r="D20" i="6"/>
  <c r="D20" i="5"/>
  <c r="D20" i="4"/>
  <c r="D20" i="3"/>
  <c r="D90" i="7" l="1"/>
  <c r="C90" i="7" s="1"/>
  <c r="D92" i="7" l="1"/>
  <c r="D91" i="7"/>
  <c r="E75" i="4" l="1"/>
  <c r="F74" i="1" l="1"/>
  <c r="E65" i="4" l="1"/>
  <c r="G53" i="4" l="1"/>
  <c r="F31" i="7"/>
  <c r="F50" i="3" l="1"/>
  <c r="D97" i="4" l="1"/>
  <c r="D70" i="3"/>
  <c r="C70" i="3" l="1"/>
  <c r="D71" i="3"/>
  <c r="D77" i="3"/>
  <c r="D54" i="2" l="1"/>
  <c r="D57" i="2" s="1"/>
  <c r="A105" i="1" l="1"/>
  <c r="H32" i="2"/>
  <c r="C54" i="2" l="1"/>
  <c r="C55" i="2" l="1"/>
  <c r="D94" i="1" l="1"/>
  <c r="D86" i="5" l="1"/>
  <c r="D91" i="6"/>
  <c r="A108" i="4" l="1"/>
  <c r="A106" i="1" s="1"/>
  <c r="C91" i="6"/>
  <c r="D92" i="6"/>
  <c r="D93" i="6"/>
  <c r="D28" i="2" l="1"/>
  <c r="D55" i="2" s="1"/>
  <c r="D21" i="2" l="1"/>
  <c r="D22" i="2" l="1"/>
  <c r="D2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26" authorId="0" shapeId="0" xr:uid="{B647A9B8-5C7B-48DA-AE17-58092E34A0FD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управления</t>
        </r>
      </text>
    </comment>
  </commentList>
</comments>
</file>

<file path=xl/sharedStrings.xml><?xml version="1.0" encoding="utf-8"?>
<sst xmlns="http://schemas.openxmlformats.org/spreadsheetml/2006/main" count="633" uniqueCount="301">
  <si>
    <t>Утв. приказом Министерства строительства</t>
  </si>
  <si>
    <t>и жилищно-коммунального хозяйства РФ</t>
  </si>
  <si>
    <t>от 26 октября 2015 г. № 761/пр</t>
  </si>
  <si>
    <t>Собственники помещений в многоквартирном доме, расположенном по адресу:</t>
  </si>
  <si>
    <t>действующего на основании</t>
  </si>
  <si>
    <t>Решения ОСС</t>
  </si>
  <si>
    <t>ООО «УК «А-Элита»</t>
  </si>
  <si>
    <t>Директора Желтовских Алексея Викторовича</t>
  </si>
  <si>
    <t>с другой стороны, совместно именуемые «Стороны», составили настоящий Акт о нижеследующем:</t>
  </si>
  <si>
    <t>Наименование вида работы</t>
  </si>
  <si>
    <t>Ед. изм.</t>
  </si>
  <si>
    <t>Задолженность потребителей (на начало периода)</t>
  </si>
  <si>
    <t>Задолженность потребителей (на конец периода)</t>
  </si>
  <si>
    <t>Начислено за работы (услуги) по содержанию и текущему ремонту, прочие услуги, в том числе:</t>
  </si>
  <si>
    <t>- за содержание дома</t>
  </si>
  <si>
    <t>- за текущий ремонт</t>
  </si>
  <si>
    <t xml:space="preserve"> -за услуги упр.</t>
  </si>
  <si>
    <t>Итого</t>
  </si>
  <si>
    <t>Подписи Сторон</t>
  </si>
  <si>
    <t>Периодичность/количественный показатель выполненной работы (оказанной услуги)</t>
  </si>
  <si>
    <t>Значение, в рублях</t>
  </si>
  <si>
    <t xml:space="preserve">с одной стороны, и </t>
  </si>
  <si>
    <t>действующ	его	на основании</t>
  </si>
  <si>
    <t>Исполнитель Директор ООО «УК «А-Элита»</t>
  </si>
  <si>
    <t>Устава</t>
  </si>
  <si>
    <t>Г. Пермь</t>
  </si>
  <si>
    <t>шоссе Космонавтов104</t>
  </si>
  <si>
    <t>Желтовских А.В.</t>
  </si>
  <si>
    <t xml:space="preserve">Заказчик Председатель совета МКД ш. Космонавтов,104                    </t>
  </si>
  <si>
    <t>Вашкарин И.А.</t>
  </si>
  <si>
    <t>Дата  31.12.2022г.</t>
  </si>
  <si>
    <t>г. Пермь</t>
  </si>
  <si>
    <r>
      <t>именуемый в дальнейшем «</t>
    </r>
    <r>
      <rPr>
        <b/>
        <sz val="12"/>
        <color theme="1"/>
        <rFont val="Times New Roman"/>
        <family val="1"/>
        <charset val="204"/>
      </rPr>
      <t>Исполнитель</t>
    </r>
    <r>
      <rPr>
        <sz val="12"/>
        <color theme="1"/>
        <rFont val="Times New Roman"/>
        <family val="1"/>
        <charset val="204"/>
      </rPr>
      <t xml:space="preserve">», в лице
</t>
    </r>
  </si>
  <si>
    <r>
      <t>именуемые в дальнейшем «</t>
    </r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>», в лице</t>
    </r>
  </si>
  <si>
    <t>ул. Мира 122/2</t>
  </si>
  <si>
    <t>Кислицын Артем Александрович</t>
  </si>
  <si>
    <t>Кислицын А.А.</t>
  </si>
  <si>
    <t xml:space="preserve">Заказчик Председатель совета МКД ул. Мира, д. 122/2                 </t>
  </si>
  <si>
    <t>3. Работы (услуги) выполнены (оказаны) полностью, в установленные сроки, с надлежащим качеством.
4. Претензий по выполнению условий Договора Стороны друг к другу не имеют.
5. Настоящий Акт составлен в 2-х экземплярах, имеющих одинаковую юридическую силу, по одному для каждой из Сторон</t>
  </si>
  <si>
    <t>Ведерникова А.В.</t>
  </si>
  <si>
    <t>г. Пермь, ул. Космонавта Беляева , 40 Б</t>
  </si>
  <si>
    <t>г. Пермь, ул. Космонавта Беляева , 61 В</t>
  </si>
  <si>
    <t xml:space="preserve">Заказчик Председатель совета МКД г. Пермь, ул. Космонавта Беляева , 61 В              </t>
  </si>
  <si>
    <t>Заказчик Председатель совета МКД г. Пермь, ул. Космонавта Беляева , 40 Б</t>
  </si>
  <si>
    <t>Киган Д.С.</t>
  </si>
  <si>
    <t>г. Пермь, ул. Космонавта Беляева , 40 В</t>
  </si>
  <si>
    <t>Заказчик Председатель совета МКД г. Пермь, ул. Космонавта Беляева , 40 В</t>
  </si>
  <si>
    <t>Хандамирян Е.Г.</t>
  </si>
  <si>
    <t>г. Пермь, ул. Космонавта Беляева , 40 Г</t>
  </si>
  <si>
    <t>Заказчик Председатель совета МКД г. Пермь, ул. Космонавта Беляева , 40 Г</t>
  </si>
  <si>
    <t>Верзакова Л.В.</t>
  </si>
  <si>
    <t>г. Пермь, ул. Космонавта Беляева , 40 Д</t>
  </si>
  <si>
    <t>Заказчик Председатель совета МКД г. Пермь, ул. Космонавта Беляева , 40 Д</t>
  </si>
  <si>
    <t>Косвинцев В.В.</t>
  </si>
  <si>
    <t>ежедневно</t>
  </si>
  <si>
    <t>по графику</t>
  </si>
  <si>
    <t>договор на 13750</t>
  </si>
  <si>
    <t>договор на138510</t>
  </si>
  <si>
    <t>договор и доп</t>
  </si>
  <si>
    <t>Остаток денежных средств целевого назначения на 31.12.22г.</t>
  </si>
  <si>
    <t>работа</t>
  </si>
  <si>
    <t>уточнить</t>
  </si>
  <si>
    <t>ДГ почему</t>
  </si>
  <si>
    <t>проверить отопление</t>
  </si>
  <si>
    <t>кроме в</t>
  </si>
  <si>
    <t>есть договор на 25 тыс. доп расходов не должно</t>
  </si>
  <si>
    <t>нет работ</t>
  </si>
  <si>
    <t>косвинцев</t>
  </si>
  <si>
    <t>зачет</t>
  </si>
  <si>
    <t>добавить</t>
  </si>
  <si>
    <t>вычесть из долгов доходы от использования ОИ МКД</t>
  </si>
  <si>
    <t>прокат тепловизора на утепление лоджий  4500 какой дом</t>
  </si>
  <si>
    <t>нет материалов зеркал</t>
  </si>
  <si>
    <t>добавить общая сумма поступлений за года</t>
  </si>
  <si>
    <t>речника</t>
  </si>
  <si>
    <t>действующего на основании:</t>
  </si>
  <si>
    <t>расходы на4 дома</t>
  </si>
  <si>
    <t>Арсеньев  Владимир Валерьевич</t>
  </si>
  <si>
    <t>Остаток по статье текущий ремонт за 2024г</t>
  </si>
  <si>
    <t>Санникова Анна Сергеевна</t>
  </si>
  <si>
    <t>Текущий ремонт оплачено:</t>
  </si>
  <si>
    <t>Текущий ремонт оплачено</t>
  </si>
  <si>
    <t>АКТ №1/	2025
приемки оказанных услуг и (или) выполненных работ по содержанию
и текущему ремонту общего имущества в многоквартирном доме
за  2025 года</t>
  </si>
  <si>
    <t>являющегося председателем совета многоквартирного дома</t>
  </si>
  <si>
    <t>Замена каната ограничителя скорости лифта</t>
  </si>
  <si>
    <t>Крепление уголков в МОП 1 этаж</t>
  </si>
  <si>
    <t>Ремонт лифтовых холлов(13-25 этажи)</t>
  </si>
  <si>
    <t>Освещение в МОП</t>
  </si>
  <si>
    <t>Ремонт труб,установка хомутов на магистрали ХГВС</t>
  </si>
  <si>
    <t>ВУ 1 этаж</t>
  </si>
  <si>
    <t>Ремонт труб в подвале</t>
  </si>
  <si>
    <t xml:space="preserve">Местный ремонт в местах общего пользования.
-ремонт деревянных дверей (регулировка, петли, ручки, доводчики)
-ремонт штукатурки стен  пожарной лестницы 
- покраска металлических ограждений </t>
  </si>
  <si>
    <t>Освещение МОП</t>
  </si>
  <si>
    <t>Ремонт плитки входная группа</t>
  </si>
  <si>
    <t>Замена дренажного насоса в приямке (подвал).</t>
  </si>
  <si>
    <t>Установка урны</t>
  </si>
  <si>
    <t>Отражатель желто-черный на цепи пожарный проезд</t>
  </si>
  <si>
    <t>Ремонт двери 1эт лестничный марш</t>
  </si>
  <si>
    <t>Замена жесткого диска WD 2ТБ, видеорегистратор</t>
  </si>
  <si>
    <t>Заделка швов главный вход</t>
  </si>
  <si>
    <t>Разборная механическая промывка с заменой прокладок теплообменников ГВС</t>
  </si>
  <si>
    <t>Установка термометров биметал.</t>
  </si>
  <si>
    <t>Замена светильников в кабине лифта</t>
  </si>
  <si>
    <t>Установка кранов шаровых в ИТП,насосной</t>
  </si>
  <si>
    <t>Установка манометров на распред.гребенки системы отопления ИТП 10шт</t>
  </si>
  <si>
    <t>Ремонт тротуарной плитки</t>
  </si>
  <si>
    <t>Ремонт ограждающего столба шлагбаума</t>
  </si>
  <si>
    <t>Ремонт ввода ХВС д159 мм</t>
  </si>
  <si>
    <t>Наружнее освещение</t>
  </si>
  <si>
    <t>Замена частотников насосной</t>
  </si>
  <si>
    <t>Ремонт привода дверей лифтов БУАД(пасажир-2шт)</t>
  </si>
  <si>
    <t>Ремонт магистрали  ХВС(офисы)</t>
  </si>
  <si>
    <t>Установка светильников 22 этаж кварт.площадка.</t>
  </si>
  <si>
    <t>Покраска полусфер</t>
  </si>
  <si>
    <t>Обработка праймером подпорных стенок и прямков</t>
  </si>
  <si>
    <t>Замена DORHAN ФОТОЭЛЕМЕНТ PHOTOCELL-N, ворота нижней парковки</t>
  </si>
  <si>
    <t>Покраска ограждений(территория)</t>
  </si>
  <si>
    <t>Замена крана шарового д80 на гребенке ОВ подвал</t>
  </si>
  <si>
    <t>Замена торцевого уплотнения насосной верхне зоны</t>
  </si>
  <si>
    <t>Установка доводчика 1шт.</t>
  </si>
  <si>
    <t>Замена кранов д15 мм на распределительных гребенках в ТП(15-25 этажи)</t>
  </si>
  <si>
    <t>Монтаж приёмник-конвертера КРИПТ-КЕЙ, Модуль "Pult-Prog" V6, изм. марки брелоков</t>
  </si>
  <si>
    <t>Замена канатов кабины лифта (правый,мал.)</t>
  </si>
  <si>
    <t>Замена редуктора малого правого лифта (+частичное освидельствование)</t>
  </si>
  <si>
    <t>Замена подшипников насосной станции</t>
  </si>
  <si>
    <t>Замена сальникового уплотнения клапана VB-2</t>
  </si>
  <si>
    <t>Остаток по статье текущий ремонт за 2025г</t>
  </si>
  <si>
    <t>Денежные средстваполученные  от использования общего имущества (2025г.)</t>
  </si>
  <si>
    <t xml:space="preserve">2.Всего за период с  «01	»января 2025г. по «31»декабря 	2025 г. выполнено работ (оказано услуг) на общую сумму	</t>
  </si>
  <si>
    <t>Услуги по управлению, 5%, (подготовка смет и т.п.)</t>
  </si>
  <si>
    <t>Денежные средства от использования общего имущества (2025г.)</t>
  </si>
  <si>
    <t>Замена замка противоп.дверь лифтовой холл 1 эт.</t>
  </si>
  <si>
    <t>Замена ручек (противоп.дверь лифтовой холл 1 эт.</t>
  </si>
  <si>
    <t>ВУ (1эт.) установка подводок для набора воды,замена трапа.</t>
  </si>
  <si>
    <t>Установка Термометров -2шт.</t>
  </si>
  <si>
    <t>Замена кранов ТП-15 шт.</t>
  </si>
  <si>
    <t>Замена замка на двери в узел управления отопления в подвале</t>
  </si>
  <si>
    <t>Установка доводчиков дверных</t>
  </si>
  <si>
    <t>Замена кранов д20 мм -4шт в узле управления отопления подвал</t>
  </si>
  <si>
    <t>Замена карабинов на дет.качелях</t>
  </si>
  <si>
    <t>Установка манометров на распред.гребенки системы отопления ИТП 4шт</t>
  </si>
  <si>
    <t>Замена магистралей ГВС(офисы 3,4)</t>
  </si>
  <si>
    <t>Ремонт ограждающего столба</t>
  </si>
  <si>
    <t>Замена кранов д15 мм ВУ-61шт.</t>
  </si>
  <si>
    <t>Гидроизоляция праймером подпорных стенок и приямков</t>
  </si>
  <si>
    <t>Замена кнопки выхода EX-201M</t>
  </si>
  <si>
    <t>Замена кранов д32мм в ВУ-9шт.</t>
  </si>
  <si>
    <t>Резиновая дорожка тамбур 1 эт.</t>
  </si>
  <si>
    <t>Зашивка стояков В2 коробами</t>
  </si>
  <si>
    <t>Установка светильника светодиодного 1эт</t>
  </si>
  <si>
    <t>Замена торцевого уплотнения насосной станции верхней зоны</t>
  </si>
  <si>
    <t>Установка доводчиков дверных 4 шт.</t>
  </si>
  <si>
    <t>Замена потолочных плиток после замены стояков В2</t>
  </si>
  <si>
    <t>Тихонович Данилы Юрьевича</t>
  </si>
  <si>
    <t>Кигана Дмитрия Сергеевича</t>
  </si>
  <si>
    <t xml:space="preserve">Косвинцева Валерия Владиленовича         </t>
  </si>
  <si>
    <t>«31» декабря 2025г.</t>
  </si>
  <si>
    <t>Заделка отверстий после замены стояков</t>
  </si>
  <si>
    <t>Поверка манометров</t>
  </si>
  <si>
    <t>ВУ (1эт.) установка подводок для набора воды.</t>
  </si>
  <si>
    <t>Заделка отверстий после замены магистралей</t>
  </si>
  <si>
    <t xml:space="preserve">Герметизация примыкания на кровле </t>
  </si>
  <si>
    <t>Ремонт привода лифта БУАД</t>
  </si>
  <si>
    <t>Установка биметаллических термометров</t>
  </si>
  <si>
    <t>Ремонт лифтового оборудования, Шумоизоляция дверей кабин 3шт.</t>
  </si>
  <si>
    <t>Установка манометров 5шт.</t>
  </si>
  <si>
    <t>Замена кранов и фланцев на магистралях ХГВС в подвале</t>
  </si>
  <si>
    <t>Ремонт детской площадки</t>
  </si>
  <si>
    <t>Наружное освещение</t>
  </si>
  <si>
    <t>Замена кранов на магистралях ХГВС  офисы</t>
  </si>
  <si>
    <t>Частотники для насосной станции</t>
  </si>
  <si>
    <t>информационные услуги заказ реестра собственников</t>
  </si>
  <si>
    <t>Замена частотников на насосных станциях и модернизация обвязки</t>
  </si>
  <si>
    <t>Замена болтов и гаек на фланцевых соедениях насосной</t>
  </si>
  <si>
    <t>Гидроизоляция подвал</t>
  </si>
  <si>
    <t>Замена светильника в Моп 1 эт.</t>
  </si>
  <si>
    <t>Установка доводчиков 4шт.</t>
  </si>
  <si>
    <t xml:space="preserve">Установка средств креплений на магистрали ГВС офисы </t>
  </si>
  <si>
    <t>Замена замка в помещении ВУ 17 эт.</t>
  </si>
  <si>
    <t>АКТ №1/	2025
приемки оказанных услуг и (или) выполненных работ по содержанию
и текущему ремонту общего имущества в многоквартирном доме
за  2022 года</t>
  </si>
  <si>
    <t>Замена шкива ограничителя скорости лифта 3шт.</t>
  </si>
  <si>
    <t>Поверка манометра</t>
  </si>
  <si>
    <t>Замена Vizit Пульт консьержа VIZIT-TK401DN</t>
  </si>
  <si>
    <t>Ремонт дренажа ВУ 1 эт.</t>
  </si>
  <si>
    <t>Замена смесителя и сифона в подвале</t>
  </si>
  <si>
    <t>Замена обвязки ХГВ в подвале на мойку</t>
  </si>
  <si>
    <t>Ремонт горловины колодца К1</t>
  </si>
  <si>
    <t>Установка биметалических термометров</t>
  </si>
  <si>
    <t>Замена кранов в ТУ ОВ ,35 шт.</t>
  </si>
  <si>
    <t>Замена светильника в кабине лифта 1шт.</t>
  </si>
  <si>
    <t>Установка манометров в ИТП,11 шт.</t>
  </si>
  <si>
    <t xml:space="preserve"> Замена обвязки баков насосной</t>
  </si>
  <si>
    <t>Замена часотников насосной станции и модернизация обвязки</t>
  </si>
  <si>
    <t>Резиновая дорожка тамбур 1эт.</t>
  </si>
  <si>
    <t>Ремонт магистралей ХГВС офисы</t>
  </si>
  <si>
    <t>Замена доводчика +цилиндр. механизм 1эт лифтовой холл</t>
  </si>
  <si>
    <t>Установка доводчиков 2шт.</t>
  </si>
  <si>
    <t>Замена тросика (опора антены на кровле)</t>
  </si>
  <si>
    <t>Ремонт оборудования Grundfos(замена подшипников)</t>
  </si>
  <si>
    <t>Ремонт лежанки ГВС</t>
  </si>
  <si>
    <t>Ремонт оборудования Grundfos(химическая чисткарабочей полости)</t>
  </si>
  <si>
    <t>Оплачено за работы (услуги) по содержанию и текущему ремонту, прочие услуги, в том числе:</t>
  </si>
  <si>
    <t>Монтаж гирлянды</t>
  </si>
  <si>
    <t>Замена фотобарьера лифта</t>
  </si>
  <si>
    <t>Замена замка и ручки (выход на кровлю)</t>
  </si>
  <si>
    <t>Ремонт стойки ограждения МНО</t>
  </si>
  <si>
    <t>Монтаж ограждения детской площадки вдоль проезда</t>
  </si>
  <si>
    <t>Замена фотоэлемента</t>
  </si>
  <si>
    <t>Гидроизоляция(второй вход в подвал)</t>
  </si>
  <si>
    <t>Шкафы управления системой пожаротушения</t>
  </si>
  <si>
    <t>Электрощитовая</t>
  </si>
  <si>
    <t>замена светильников на лестничном марше 10шт.</t>
  </si>
  <si>
    <t xml:space="preserve">Новогодний праздник </t>
  </si>
  <si>
    <t>Остаток по статье текущий ремонт за 2025г.</t>
  </si>
  <si>
    <t>АКТ №1/	2024
приемки оказанных услуг и (или) выполненных работ по содержанию
и текущему ремонту общего имущества в многоквартирном доме
за  2025 года</t>
  </si>
  <si>
    <t>1. Исполнителем предъявлены к приемке следующие оказанные работы согласно акта выполнения  работ по текущему ремонту общего имущества в многоквартирном доме, расположенном по адресу:	г. Пермь, ул. Космонавта Беляева, 40 Д:</t>
  </si>
  <si>
    <t>1. Исполнителем предъявлены к приемке следующие оказанные работы согласно акта выполнения  работ по текущему ремонту общего имущества в многоквартирном доме, расположенном по адресу:	г. Пермь, ул. Космонавта Беляева, 40 Г:</t>
  </si>
  <si>
    <t>1. Исполнителем предъявлены к приемке следующие оказанные работы согласно акта выполнения  работ по текущему ремонту общего имущества в многоквартирном доме, расположенном по адресу:	г. Пермь, ул. Космонавта Беляева, 40 В:</t>
  </si>
  <si>
    <t>1. Исполнителем предъявлены к приемке следующие оказанные работы согласно акта выполнения  работ по текущему ремонту общего имущества в многоквартирном доме, расположенном по адресу:	г. Пермь, ул. Космонавта Беляева, 40 Б:</t>
  </si>
  <si>
    <r>
      <t xml:space="preserve">1. </t>
    </r>
    <r>
      <rPr>
        <b/>
        <sz val="12"/>
        <color theme="1"/>
        <rFont val="Times New Roman"/>
        <family val="1"/>
        <charset val="204"/>
      </rPr>
      <t xml:space="preserve">Исполнителем предъявлены к приемке следующие оказанные работы, согласно акта выполнения  работ по текущему ремонту общего имущества в многоквартирном доме, расположенном по адресу:	</t>
    </r>
    <r>
      <rPr>
        <sz val="12"/>
        <color theme="1"/>
        <rFont val="Times New Roman"/>
        <family val="1"/>
        <charset val="204"/>
      </rPr>
      <t xml:space="preserve"> по адресу:г. Пермь, шоссе Космонавтов, д. 104:</t>
    </r>
  </si>
  <si>
    <t>1. Исполнителем предъявлены к приемке следующие оказанные работы, согласно акта выполнения  работ по текущему ремонту общего имущества в многоквартирном доме, расположенном по адресу:	 по адресу:	г. Пермь, ул. Мира, д. 122/2 :</t>
  </si>
  <si>
    <t>вывоз КГМ</t>
  </si>
  <si>
    <t>Замена автом.выключателя управления лифтом</t>
  </si>
  <si>
    <t>Замена аварийного участка магистрали ХВС</t>
  </si>
  <si>
    <t>Содержание мест сбора ТКО</t>
  </si>
  <si>
    <t>Приведение в нормативное состояние  места накопления ТКО</t>
  </si>
  <si>
    <t>Замена крана шарового на разводке и муфт на полотенцесушителе , кв. 60</t>
  </si>
  <si>
    <t>Замена кранов , кв. 50</t>
  </si>
  <si>
    <t>Замена крана шарового, кв. 39</t>
  </si>
  <si>
    <t>Замена крана шарового, кв. 82</t>
  </si>
  <si>
    <t>Замена крана шарового, кв. 65</t>
  </si>
  <si>
    <t>Замена аварийного  участка ХВС, кв. 78</t>
  </si>
  <si>
    <t>Замена аварийного участка трубопровода ГВС в подвале</t>
  </si>
  <si>
    <t>Демонтаж запорной арматуры на стояках ХГВС, кв.102</t>
  </si>
  <si>
    <t>Замена  кранов шаровых, кв. 73</t>
  </si>
  <si>
    <t>Замена аварийного участка трубопровода ГВС, кв.5</t>
  </si>
  <si>
    <t>покраска</t>
  </si>
  <si>
    <t>Замена  крана шарового, кв. 2</t>
  </si>
  <si>
    <t>содержание мест сбора ТКО</t>
  </si>
  <si>
    <t>Замена батарейки пульта ГБР</t>
  </si>
  <si>
    <t>Замена аварийного участка трубопровода стояк ГВС, кв.53</t>
  </si>
  <si>
    <t>Замена  крана шарового, кв. 31</t>
  </si>
  <si>
    <t>Монтаж откосов входная дверь</t>
  </si>
  <si>
    <t>Программирование ключей Парсек</t>
  </si>
  <si>
    <t>Информационные услуги(реестр)</t>
  </si>
  <si>
    <t>Табличка</t>
  </si>
  <si>
    <t>Замена запорной арматуры ГВС в подвале.</t>
  </si>
  <si>
    <t>Лампа накаливания 10 шт,освещение МОП</t>
  </si>
  <si>
    <t>Услуги по управлению, 3%</t>
  </si>
  <si>
    <t>1. Исполнителем предъявлены к приемке следующие оказанные работы согласно акта выполнения  работ по текущему ремонту общего имущества в многоквартирном доме, расположенном по адресу:	г. Пермь, ул. Космонавта Беляева, 61 В:</t>
  </si>
  <si>
    <t>07-12.03.2025</t>
  </si>
  <si>
    <t>13.01-13.12.2025</t>
  </si>
  <si>
    <t>02-05.10.2025</t>
  </si>
  <si>
    <t>29.10-05.11.2025</t>
  </si>
  <si>
    <t>Замена аварийного участка ГВС</t>
  </si>
  <si>
    <t xml:space="preserve">Замена аварийного секущего крана ХВС </t>
  </si>
  <si>
    <t>Ремонт подпорной стенки</t>
  </si>
  <si>
    <t>Гидравлические испыания и промывка инженерных сетей</t>
  </si>
  <si>
    <t>Замена петли (выход на кровлю)</t>
  </si>
  <si>
    <t>Покраска шва в машином отделении 0,4м2</t>
  </si>
  <si>
    <t>Короб вокруг ствола мусоропровода 9 эт.</t>
  </si>
  <si>
    <t>Кадастровые работы</t>
  </si>
  <si>
    <t>Ремонт кровли</t>
  </si>
  <si>
    <t>Монтаж уголков в лифтовом холле 1эт.</t>
  </si>
  <si>
    <t>Ключ магнитный 2шт.(дворник,уборщица)</t>
  </si>
  <si>
    <t>Монтаж узла учёта расхода ХВС</t>
  </si>
  <si>
    <t>ВДГО диагностика</t>
  </si>
  <si>
    <t>по плану</t>
  </si>
  <si>
    <t>Тревожная кнопка, ГБР</t>
  </si>
  <si>
    <t>Периодичность (оказанной услуги)</t>
  </si>
  <si>
    <t>Стоимость /сметная стоимость выполненной работы (оказанной услуги) за ед., в руб.</t>
  </si>
  <si>
    <t>Цена выполненной и оплаченной работы (оказанной услуги), в руб.</t>
  </si>
  <si>
    <t xml:space="preserve">2.Всего за период с  «01»января 2025г. По «31»декабря 2025 г. выполнено работ (оказано услуг) на общую сумму в руб.	</t>
  </si>
  <si>
    <t>12 мес.</t>
  </si>
  <si>
    <t>Услуги экскаватора расчистка дороги</t>
  </si>
  <si>
    <t>Замена аварийного участка канализации, в 48</t>
  </si>
  <si>
    <t>Лампы диодные, освещение МОП</t>
  </si>
  <si>
    <t>Замена крана шарового с частичной заменой стояка, кв. 86</t>
  </si>
  <si>
    <t>Замена аварийного участка трубопроводов, кв.51, 59, 67 и замена обвязки полотенцесушителя,кв.51.</t>
  </si>
  <si>
    <t>Сварочные работы(замена задвижки на Т1 отопления, восстановление стояка отопления 1 эт.)</t>
  </si>
  <si>
    <t>Комиссия банка по расходам на дополнительные  услуги</t>
  </si>
  <si>
    <t>Монтаж  двух  видеокамер и светильников</t>
  </si>
  <si>
    <t>Кронирование деревьев</t>
  </si>
  <si>
    <t>Закупка и монтаж входных дверей</t>
  </si>
  <si>
    <t>Выполнено работ в 2025г.</t>
  </si>
  <si>
    <t>Подготовка к отопительному сезону 2024-2025гг., промывка системы отопления, с материалами</t>
  </si>
  <si>
    <t>Денежные средства от использования общего имущества (2025г.), факт</t>
  </si>
  <si>
    <t>Монтаж шлагбаума верхняя парковка К. беляева 40ДиГ</t>
  </si>
  <si>
    <t>Замена считывателя ТМ-Н калитки</t>
  </si>
  <si>
    <t>Замена слива на смесителе 1 эт.админ.</t>
  </si>
  <si>
    <t>Ремонт лифтового оборудования, привода дверей БУАД</t>
  </si>
  <si>
    <t>Монтаж шлагбаума верхняя парковка К. Беляева 40ДиГ</t>
  </si>
  <si>
    <t>Замена болтов и гаек на фланцевых  насосной</t>
  </si>
  <si>
    <t>Остаток по статье текущий ремонт за 2025г (резерв на автоматику ворот)</t>
  </si>
  <si>
    <t>Филимонова Александра Игоревича</t>
  </si>
  <si>
    <t>Лампы светодиодные,освещение МОП</t>
  </si>
  <si>
    <t>Электромонтажыне пработы МОП лоджии  лестничные клетки</t>
  </si>
  <si>
    <t>Механизировнная уборка снега 1,5 ч.</t>
  </si>
  <si>
    <t>табличка инвалидная парковка</t>
  </si>
  <si>
    <t>15.12.2025.</t>
  </si>
  <si>
    <t>Ремонт двери мусор камера 7 эт.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</si>
</sst>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\ _₽_-;\-* #,##0.0\ _₽_-;_-* &quot;-&quot;?\ _₽_-;_-@_-"/>
    <numFmt numFmtId="165" formatCode="0.0"/>
    <numFmt numFmtId="166" formatCode="#,##0.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/>
    <xf numFmtId="9" fontId="19" fillId="0" borderId="0" applyFont="0" applyFill="0" applyBorder="0" applyAlignment="0" applyProtection="0"/>
  </cellStyleXfs>
  <cellXfs count="134">
    <xf numFmtId="0" fontId="0" fillId="0" borderId="0" xfId="0"/>
    <xf numFmtId="0" fontId="5" fillId="2" borderId="0" xfId="0" applyFont="1" applyFill="1"/>
    <xf numFmtId="0" fontId="2" fillId="2" borderId="0" xfId="0" applyFont="1" applyFill="1" applyAlignment="1">
      <alignment horizontal="right" vertical="center"/>
    </xf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1" fillId="2" borderId="0" xfId="0" applyFont="1" applyFill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3" fillId="2" borderId="0" xfId="0" applyFont="1" applyFill="1" applyBorder="1" applyAlignment="1">
      <alignment horizontal="right" vertical="top" wrapText="1"/>
    </xf>
    <xf numFmtId="0" fontId="3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vertical="center" wrapText="1"/>
    </xf>
    <xf numFmtId="0" fontId="0" fillId="2" borderId="1" xfId="0" applyFill="1" applyBorder="1"/>
    <xf numFmtId="4" fontId="7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0" fillId="2" borderId="0" xfId="0" applyNumberFormat="1" applyFill="1"/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0" fillId="0" borderId="0" xfId="0" applyAlignment="1"/>
    <xf numFmtId="0" fontId="0" fillId="2" borderId="0" xfId="0" applyFill="1" applyAlignment="1"/>
    <xf numFmtId="165" fontId="2" fillId="2" borderId="0" xfId="0" applyNumberFormat="1" applyFont="1" applyFill="1" applyAlignment="1">
      <alignment horizontal="right" vertical="center"/>
    </xf>
    <xf numFmtId="165" fontId="1" fillId="2" borderId="0" xfId="0" applyNumberFormat="1" applyFont="1" applyFill="1" applyBorder="1" applyAlignment="1">
      <alignment horizontal="right" vertical="center" wrapText="1"/>
    </xf>
    <xf numFmtId="165" fontId="1" fillId="2" borderId="0" xfId="0" applyNumberFormat="1" applyFont="1" applyFill="1" applyBorder="1"/>
    <xf numFmtId="165" fontId="1" fillId="2" borderId="0" xfId="0" applyNumberFormat="1" applyFont="1" applyFill="1" applyBorder="1" applyAlignment="1">
      <alignment vertical="top"/>
    </xf>
    <xf numFmtId="165" fontId="1" fillId="2" borderId="0" xfId="0" applyNumberFormat="1" applyFont="1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vertical="center" wrapText="1"/>
    </xf>
    <xf numFmtId="165" fontId="7" fillId="2" borderId="1" xfId="0" applyNumberFormat="1" applyFont="1" applyFill="1" applyBorder="1" applyAlignment="1">
      <alignment vertical="center" wrapText="1"/>
    </xf>
    <xf numFmtId="165" fontId="1" fillId="2" borderId="0" xfId="0" applyNumberFormat="1" applyFont="1" applyFill="1"/>
    <xf numFmtId="165" fontId="1" fillId="2" borderId="1" xfId="0" applyNumberFormat="1" applyFont="1" applyFill="1" applyBorder="1" applyAlignment="1">
      <alignment vertical="top" wrapText="1"/>
    </xf>
    <xf numFmtId="165" fontId="8" fillId="2" borderId="0" xfId="0" applyNumberFormat="1" applyFont="1" applyFill="1"/>
    <xf numFmtId="165" fontId="0" fillId="2" borderId="0" xfId="0" applyNumberFormat="1" applyFill="1"/>
    <xf numFmtId="0" fontId="8" fillId="2" borderId="1" xfId="0" applyFont="1" applyFill="1" applyBorder="1"/>
    <xf numFmtId="0" fontId="8" fillId="2" borderId="4" xfId="0" applyFont="1" applyFill="1" applyBorder="1"/>
    <xf numFmtId="0" fontId="8" fillId="2" borderId="0" xfId="0" applyFont="1" applyFill="1" applyBorder="1"/>
    <xf numFmtId="0" fontId="1" fillId="2" borderId="1" xfId="0" applyFont="1" applyFill="1" applyBorder="1"/>
    <xf numFmtId="2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0" fontId="18" fillId="2" borderId="1" xfId="0" applyFont="1" applyFill="1" applyBorder="1"/>
    <xf numFmtId="166" fontId="1" fillId="2" borderId="1" xfId="0" applyNumberFormat="1" applyFont="1" applyFill="1" applyBorder="1" applyAlignment="1">
      <alignment vertical="center" wrapText="1"/>
    </xf>
    <xf numFmtId="166" fontId="6" fillId="2" borderId="1" xfId="0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vertical="center" wrapText="1"/>
    </xf>
    <xf numFmtId="166" fontId="3" fillId="2" borderId="8" xfId="0" applyNumberFormat="1" applyFont="1" applyFill="1" applyBorder="1" applyAlignment="1">
      <alignment vertical="top" wrapText="1"/>
    </xf>
    <xf numFmtId="166" fontId="1" fillId="2" borderId="1" xfId="0" applyNumberFormat="1" applyFont="1" applyFill="1" applyBorder="1" applyAlignment="1">
      <alignment horizontal="right" vertical="center" wrapText="1"/>
    </xf>
    <xf numFmtId="166" fontId="3" fillId="2" borderId="1" xfId="0" applyNumberFormat="1" applyFont="1" applyFill="1" applyBorder="1" applyAlignment="1">
      <alignment vertical="center" wrapText="1"/>
    </xf>
    <xf numFmtId="166" fontId="1" fillId="2" borderId="8" xfId="0" applyNumberFormat="1" applyFont="1" applyFill="1" applyBorder="1" applyAlignment="1">
      <alignment vertical="top" wrapText="1"/>
    </xf>
    <xf numFmtId="166" fontId="0" fillId="2" borderId="0" xfId="0" applyNumberFormat="1" applyFill="1"/>
    <xf numFmtId="166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6" fillId="2" borderId="1" xfId="0" applyFont="1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vertical="top" wrapText="1"/>
    </xf>
    <xf numFmtId="14" fontId="0" fillId="2" borderId="1" xfId="0" applyNumberFormat="1" applyFill="1" applyBorder="1" applyAlignment="1">
      <alignment horizontal="right" vertical="top" wrapText="1"/>
    </xf>
    <xf numFmtId="2" fontId="3" fillId="2" borderId="1" xfId="0" applyNumberFormat="1" applyFont="1" applyFill="1" applyBorder="1" applyAlignment="1">
      <alignment vertical="top" wrapText="1"/>
    </xf>
    <xf numFmtId="166" fontId="3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2" fontId="0" fillId="2" borderId="1" xfId="0" applyNumberFormat="1" applyFill="1" applyBorder="1"/>
    <xf numFmtId="0" fontId="0" fillId="2" borderId="5" xfId="0" applyFill="1" applyBorder="1" applyAlignment="1">
      <alignment vertical="top" wrapText="1"/>
    </xf>
    <xf numFmtId="14" fontId="0" fillId="2" borderId="7" xfId="0" applyNumberFormat="1" applyFill="1" applyBorder="1" applyAlignment="1">
      <alignment vertical="top" wrapText="1"/>
    </xf>
    <xf numFmtId="14" fontId="0" fillId="2" borderId="0" xfId="0" applyNumberForma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vertical="center" wrapText="1"/>
    </xf>
    <xf numFmtId="9" fontId="0" fillId="2" borderId="1" xfId="2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left" vertical="top" wrapText="1"/>
    </xf>
    <xf numFmtId="166" fontId="1" fillId="2" borderId="0" xfId="0" applyNumberFormat="1" applyFont="1" applyFill="1"/>
    <xf numFmtId="164" fontId="8" fillId="2" borderId="0" xfId="0" applyNumberFormat="1" applyFont="1" applyFill="1"/>
    <xf numFmtId="4" fontId="0" fillId="2" borderId="0" xfId="0" applyNumberFormat="1" applyFill="1"/>
    <xf numFmtId="165" fontId="3" fillId="2" borderId="0" xfId="0" applyNumberFormat="1" applyFont="1" applyFill="1" applyBorder="1" applyAlignment="1">
      <alignment vertical="center" wrapText="1"/>
    </xf>
    <xf numFmtId="14" fontId="0" fillId="2" borderId="7" xfId="0" applyNumberFormat="1" applyFill="1" applyBorder="1" applyAlignment="1">
      <alignment horizontal="right" vertical="top" wrapText="1"/>
    </xf>
    <xf numFmtId="0" fontId="0" fillId="2" borderId="1" xfId="0" applyFont="1" applyFill="1" applyBorder="1" applyAlignment="1">
      <alignment vertical="top" wrapText="1"/>
    </xf>
    <xf numFmtId="14" fontId="0" fillId="2" borderId="0" xfId="0" applyNumberFormat="1" applyFill="1" applyBorder="1" applyAlignment="1">
      <alignment horizontal="right" vertical="top" wrapText="1"/>
    </xf>
    <xf numFmtId="165" fontId="6" fillId="2" borderId="0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justify" vertical="top" wrapText="1"/>
    </xf>
    <xf numFmtId="165" fontId="9" fillId="2" borderId="0" xfId="0" applyNumberFormat="1" applyFont="1" applyFill="1" applyBorder="1" applyAlignment="1">
      <alignment horizontal="center" vertical="center" wrapText="1"/>
    </xf>
    <xf numFmtId="165" fontId="1" fillId="2" borderId="0" xfId="0" applyNumberFormat="1" applyFont="1" applyFill="1" applyBorder="1" applyAlignment="1">
      <alignment vertical="center" wrapText="1"/>
    </xf>
    <xf numFmtId="165" fontId="1" fillId="2" borderId="0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vertical="center" wrapText="1"/>
    </xf>
    <xf numFmtId="0" fontId="17" fillId="2" borderId="0" xfId="0" applyFont="1" applyFill="1"/>
    <xf numFmtId="165" fontId="0" fillId="2" borderId="0" xfId="0" applyNumberFormat="1" applyFill="1" applyBorder="1"/>
    <xf numFmtId="0" fontId="0" fillId="2" borderId="0" xfId="0" applyFill="1" applyBorder="1" applyAlignment="1">
      <alignment vertical="top" wrapText="1"/>
    </xf>
    <xf numFmtId="14" fontId="0" fillId="2" borderId="1" xfId="0" applyNumberFormat="1" applyFont="1" applyFill="1" applyBorder="1" applyAlignment="1">
      <alignment vertical="top" wrapText="1"/>
    </xf>
    <xf numFmtId="165" fontId="7" fillId="2" borderId="0" xfId="0" applyNumberFormat="1" applyFont="1" applyFill="1" applyBorder="1" applyAlignment="1">
      <alignment vertical="center" wrapText="1"/>
    </xf>
    <xf numFmtId="165" fontId="1" fillId="2" borderId="0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14" fontId="0" fillId="2" borderId="0" xfId="0" applyNumberFormat="1" applyFill="1" applyAlignment="1">
      <alignment vertical="top" wrapText="1"/>
    </xf>
    <xf numFmtId="4" fontId="15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justify" vertical="top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justify" vertical="top" wrapText="1"/>
    </xf>
    <xf numFmtId="0" fontId="20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center" wrapText="1"/>
    </xf>
  </cellXfs>
  <cellStyles count="3">
    <cellStyle name="ОбТекст" xfId="1" xr:uid="{B216CBE5-79FF-4A62-BC90-71A1CA496ED0}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64;&#1050;104%202025%20&#1046;&#1050;&#1059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3;%202025%20&#1046;&#1050;&#1059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7;&#1083;&#1072;&#1090;&#1072;%20&#1089;&#1090;&#1086;&#1088;&#1086;&#1085;&#1085;&#1080;&#1093;%20&#1086;&#1088;&#1075;&#1072;&#1085;&#1080;&#1079;&#1072;&#1094;&#1080;&#1081;%20&#1089;%202019&#1092;&#1072;&#1082;&#1090;%2025&#1075;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4;%202025%20&#1046;&#1050;&#105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4&#1075;/&#1040;&#1082;&#1090;%20&#1087;&#1086;%20&#1090;&#1077;&#1082;&#1091;&#1097;&#1077;&#1084;&#1091;%20&#1088;&#1077;&#1084;&#1086;&#1085;&#1090;&#1091;%2024&#1075;&#1086;&#1076;%20&#1074;&#1089;&#1077;%20&#1076;&#1086;&#1084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2%20&#1043;&#1086;&#1076;&#1086;&#1074;&#1099;&#1081;%20&#1086;&#1090;&#1095;&#1077;&#1090;&#1099;/&#1043;&#1086;&#1076;&#1086;&#1074;&#1086;&#1081;%20&#1086;&#1090;&#1095;&#1077;&#1090;%202026&#1075;/&#1054;&#1087;&#1083;&#1072;&#1090;&#1072;%20&#1089;&#1090;&#1086;&#1088;&#1086;&#1085;&#1085;&#1080;&#1093;%20&#1086;&#1088;&#1075;&#1072;&#1085;&#1080;&#1079;&#1072;&#1094;&#1080;&#1081;%20&#1089;%202019%20&#1087;&#1083;&#1072;&#1085;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2;&#1080;&#1088;&#1072;122%202025%20&#1046;&#1050;&#105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61&#1042;%202025%20&#1046;&#1050;&#105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76;&#1086;&#1075;&#1086;&#1074;&#1086;&#1088;%20&#1091;&#1087;&#1088;&#1072;&#1074;&#1083;&#1077;&#1085;&#1080;&#1103;%20&#1052;&#1050;&#1044;%20&#1086;&#1090;&#1095;&#1077;&#1090;&#1072;%20&#1075;&#1086;&#1076;&#1086;&#1074;&#1086;&#1075;&#1086;%20&#1074;&#1089;&#1077;%20&#1076;&#1086;&#1084;&#1072;%202025%20&#1088;&#1072;&#1089;&#1096;&#1080;&#1092;&#1088;&#1086;&#1074;&#1082;&#1072;%20&#1076;&#1077;&#1085;&#1077;&#1078;&#1085;&#1099;&#1093;%20&#1089;&#1088;&#1077;&#1076;&#1089;&#1090;&#1074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7;&#1082;&#1091;&#1097;&#1080;&#1081;%20&#1088;&#1077;&#1084;&#1086;&#1085;&#1090;%2025/&#1054;&#1090;&#1095;&#1077;&#1090;%20%20&#1087;&#1086;%20&#1090;&#1077;&#1082;&#1091;&#1097;&#1077;&#1084;&#1091;%20&#1088;&#1077;&#1084;&#1086;&#1085;&#1090;&#1091;%20&#1080;&#1079;%201&#1057;/&#1088;&#1077;&#1072;&#1083;&#1080;&#1079;&#1072;&#1094;&#1080;&#1103;%20%20&#1058;&#1062;%20&#1055;&#1057;&#1041;%20&#1079;&#1072;2025&#107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1;%202025%20&#1046;&#1050;&#105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2;&#1045;&#1053;/1&#1041;&#1091;&#1093;&#1075;&#1072;&#1083;&#1090;&#1077;&#1088;&#1080;&#1103;%20&#1064;&#1077;&#1089;&#1090;&#1072;&#1082;&#1086;&#1074;&#1072;%20&#1054;.&#1040;/&#1057;&#1042;&#1054;&#1044;&#1053;&#1067;&#1045;%20&#1042;&#1045;&#1044;&#1054;&#1052;&#1054;&#1057;&#1058;&#1048;/2025/&#1057;&#1042;%20&#1050;&#1041;40&#1042;%202025%20&#1046;&#1050;&#105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234">
          <cell r="F234">
            <v>517201.42</v>
          </cell>
          <cell r="AP234">
            <v>591338.96</v>
          </cell>
        </row>
        <row r="236">
          <cell r="P236">
            <v>1672156.5116155813</v>
          </cell>
        </row>
        <row r="237">
          <cell r="P237">
            <v>564049.3783844189</v>
          </cell>
          <cell r="AG237">
            <v>555725.85817369085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04">
          <cell r="BJ404">
            <v>1445053.15</v>
          </cell>
        </row>
        <row r="406">
          <cell r="F406">
            <v>1444084.02</v>
          </cell>
          <cell r="BI406">
            <v>1445053.15</v>
          </cell>
        </row>
        <row r="408">
          <cell r="V408">
            <v>3234513.7066614483</v>
          </cell>
        </row>
        <row r="409">
          <cell r="V409">
            <v>685876.48333855171</v>
          </cell>
          <cell r="AX409">
            <v>694662.4511624265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2020"/>
      <sheetName val="2021"/>
      <sheetName val="2022"/>
      <sheetName val="2023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7">
          <cell r="I97">
            <v>113200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06">
          <cell r="BH406">
            <v>1810876.23</v>
          </cell>
        </row>
        <row r="408">
          <cell r="F408">
            <v>1269933.02</v>
          </cell>
          <cell r="BG408">
            <v>1810876.23</v>
          </cell>
        </row>
        <row r="410">
          <cell r="U410">
            <v>3299994.2672720156</v>
          </cell>
        </row>
        <row r="411">
          <cell r="U411">
            <v>699761.59272798419</v>
          </cell>
          <cell r="AT411">
            <v>683624.8629863013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104"/>
      <sheetName val="Мира 122-2"/>
      <sheetName val="К. Беляева 61в"/>
      <sheetName val="К. Беляева 40Б"/>
      <sheetName val="К. Беляева 40В"/>
      <sheetName val="К. Беляева 40Г"/>
      <sheetName val="К. Беляева 40Д"/>
      <sheetName val="сводная"/>
    </sheetNames>
    <sheetDataSet>
      <sheetData sheetId="0">
        <row r="43">
          <cell r="E43">
            <v>156389.39049271541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2020"/>
      <sheetName val="2021"/>
      <sheetName val="2022"/>
      <sheetName val="2023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6">
          <cell r="G96">
            <v>82000</v>
          </cell>
          <cell r="K96">
            <v>83200</v>
          </cell>
          <cell r="M96">
            <v>82000</v>
          </cell>
          <cell r="O96">
            <v>36500</v>
          </cell>
          <cell r="Q96">
            <v>45000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78">
          <cell r="L78">
            <v>872046</v>
          </cell>
        </row>
        <row r="80">
          <cell r="F80">
            <v>329098.64</v>
          </cell>
          <cell r="AG80">
            <v>372522.27999999997</v>
          </cell>
        </row>
        <row r="82">
          <cell r="L82">
            <v>646713.22857142857</v>
          </cell>
        </row>
        <row r="83">
          <cell r="L83">
            <v>258685.29142857142</v>
          </cell>
          <cell r="Y83">
            <v>247756.35142857142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84">
          <cell r="AH384">
            <v>558517.52</v>
          </cell>
        </row>
        <row r="386">
          <cell r="F386">
            <v>512137.75</v>
          </cell>
          <cell r="AG386">
            <v>558517.52</v>
          </cell>
        </row>
        <row r="388">
          <cell r="M388">
            <v>2045252.1703483963</v>
          </cell>
        </row>
        <row r="389">
          <cell r="M389">
            <v>651057.98965160409</v>
          </cell>
          <cell r="Z389">
            <v>639014.13349430845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Б40Б"/>
      <sheetName val="КБ40В"/>
      <sheetName val="КБ40Г"/>
      <sheetName val="КБ40Д"/>
      <sheetName val="КБ61В"/>
      <sheetName val="МИра122-2"/>
      <sheetName val="ШК104"/>
    </sheetNames>
    <sheetDataSet>
      <sheetData sheetId="0"/>
      <sheetData sheetId="1"/>
      <sheetData sheetId="2"/>
      <sheetData sheetId="3"/>
      <sheetData sheetId="4">
        <row r="270">
          <cell r="D270">
            <v>29200</v>
          </cell>
        </row>
      </sheetData>
      <sheetData sheetId="5"/>
      <sheetData sheetId="6">
        <row r="120">
          <cell r="Q120">
            <v>819651.60000000009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4">
          <cell r="I4" t="str">
            <v>Модернизация оборудования диспетчера АПС, видео, домофон, упр. ворот, КБ40б,в,г,д</v>
          </cell>
        </row>
        <row r="13">
          <cell r="B13" t="str">
            <v>14.03.2025</v>
          </cell>
        </row>
        <row r="32">
          <cell r="B32" t="str">
            <v>09.07.2025</v>
          </cell>
          <cell r="I32" t="str">
            <v>Выполнение работ на системе пожарной сигнализации в МКД по адресу г.Пермь, ул.К.Беляева 61В</v>
          </cell>
        </row>
        <row r="33">
          <cell r="B33" t="str">
            <v>14.07.2025</v>
          </cell>
          <cell r="I33" t="str">
            <v>Ремонт видеокамеры К, Беляева 40Г</v>
          </cell>
        </row>
        <row r="45">
          <cell r="B45" t="str">
            <v>24.09.2025</v>
          </cell>
        </row>
        <row r="59">
          <cell r="B59" t="str">
            <v>10.11.2025</v>
          </cell>
        </row>
        <row r="60">
          <cell r="B60" t="str">
            <v>11.11.2025</v>
          </cell>
        </row>
        <row r="73">
          <cell r="B73">
            <v>45817</v>
          </cell>
        </row>
        <row r="74">
          <cell r="B74">
            <v>45728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00">
          <cell r="S400">
            <v>542700</v>
          </cell>
          <cell r="BH400">
            <v>1952695.87</v>
          </cell>
        </row>
        <row r="402">
          <cell r="F402">
            <v>1690923.71</v>
          </cell>
        </row>
        <row r="404">
          <cell r="T404">
            <v>3416455.3434207439</v>
          </cell>
          <cell r="AT404">
            <v>3380086.9476007828</v>
          </cell>
        </row>
        <row r="405">
          <cell r="T405">
            <v>724457.08657925634</v>
          </cell>
          <cell r="AT405">
            <v>716745.19239921717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402">
          <cell r="U402">
            <v>3877306.08</v>
          </cell>
        </row>
        <row r="404">
          <cell r="F404">
            <v>1268793.79</v>
          </cell>
          <cell r="BF404"/>
        </row>
        <row r="406">
          <cell r="U406">
            <v>3209063.5297690802</v>
          </cell>
        </row>
        <row r="407">
          <cell r="U407">
            <v>680479.79023091961</v>
          </cell>
          <cell r="AU407">
            <v>704517.18461448129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38EC-8A75-430F-A155-CABD413ED102}">
  <sheetPr>
    <pageSetUpPr fitToPage="1"/>
  </sheetPr>
  <dimension ref="A1:O117"/>
  <sheetViews>
    <sheetView zoomScale="55" zoomScaleNormal="55" workbookViewId="0">
      <selection activeCell="D99" sqref="A1:D99"/>
    </sheetView>
  </sheetViews>
  <sheetFormatPr defaultColWidth="8.90625" defaultRowHeight="14.5" x14ac:dyDescent="0.35"/>
  <cols>
    <col min="1" max="1" width="65" style="3" customWidth="1"/>
    <col min="2" max="2" width="20.453125" style="3" customWidth="1"/>
    <col min="3" max="3" width="25.90625" style="3" customWidth="1"/>
    <col min="4" max="4" width="30.6328125" style="3" customWidth="1"/>
    <col min="5" max="7" width="0" style="3" hidden="1" customWidth="1"/>
    <col min="8" max="16384" width="8.90625" style="3"/>
  </cols>
  <sheetData>
    <row r="1" spans="1:15" x14ac:dyDescent="0.35">
      <c r="A1" s="1"/>
      <c r="B1" s="1"/>
      <c r="C1" s="1"/>
      <c r="D1" s="2" t="s">
        <v>0</v>
      </c>
    </row>
    <row r="2" spans="1:15" x14ac:dyDescent="0.35">
      <c r="A2" s="1"/>
      <c r="B2" s="1"/>
      <c r="C2" s="1"/>
      <c r="D2" s="2" t="s">
        <v>1</v>
      </c>
    </row>
    <row r="3" spans="1:15" x14ac:dyDescent="0.35">
      <c r="A3" s="1"/>
      <c r="B3" s="1"/>
      <c r="C3" s="1"/>
      <c r="D3" s="2" t="s">
        <v>2</v>
      </c>
    </row>
    <row r="4" spans="1:15" ht="70.25" customHeight="1" x14ac:dyDescent="0.35">
      <c r="A4" s="121" t="s">
        <v>82</v>
      </c>
      <c r="B4" s="121"/>
      <c r="C4" s="121"/>
      <c r="D4" s="121"/>
    </row>
    <row r="5" spans="1:15" ht="15.5" x14ac:dyDescent="0.35">
      <c r="A5" s="4" t="s">
        <v>31</v>
      </c>
      <c r="B5" s="5"/>
      <c r="C5" s="6"/>
      <c r="D5" s="6" t="s">
        <v>156</v>
      </c>
      <c r="E5" s="7"/>
      <c r="F5" s="5"/>
      <c r="G5" s="7"/>
      <c r="H5" s="5"/>
      <c r="I5" s="7"/>
      <c r="J5" s="8"/>
      <c r="K5" s="8"/>
      <c r="L5" s="8"/>
      <c r="M5" s="8"/>
      <c r="N5" s="8"/>
      <c r="O5" s="8"/>
    </row>
    <row r="6" spans="1:15" ht="15.5" x14ac:dyDescent="0.35">
      <c r="A6" s="9"/>
      <c r="B6" s="10"/>
      <c r="C6" s="10"/>
      <c r="D6" s="10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2" customFormat="1" ht="17.399999999999999" customHeight="1" x14ac:dyDescent="0.35">
      <c r="A7" s="123" t="s">
        <v>3</v>
      </c>
      <c r="B7" s="123"/>
      <c r="C7" s="84" t="s">
        <v>25</v>
      </c>
      <c r="D7" s="24" t="s">
        <v>26</v>
      </c>
    </row>
    <row r="8" spans="1:15" s="12" customFormat="1" ht="15.5" x14ac:dyDescent="0.35">
      <c r="A8" s="84" t="s">
        <v>33</v>
      </c>
      <c r="B8" s="122" t="s">
        <v>77</v>
      </c>
      <c r="C8" s="122"/>
      <c r="D8" s="122"/>
    </row>
    <row r="9" spans="1:15" s="12" customFormat="1" ht="15" customHeight="1" x14ac:dyDescent="0.35">
      <c r="A9" s="123" t="s">
        <v>83</v>
      </c>
      <c r="B9" s="123"/>
      <c r="C9" s="123"/>
      <c r="D9" s="13"/>
    </row>
    <row r="10" spans="1:15" s="12" customFormat="1" ht="15.65" customHeight="1" x14ac:dyDescent="0.35">
      <c r="A10" s="11" t="s">
        <v>4</v>
      </c>
      <c r="B10" s="124" t="s">
        <v>5</v>
      </c>
      <c r="C10" s="124"/>
      <c r="D10" s="124"/>
    </row>
    <row r="11" spans="1:15" s="12" customFormat="1" ht="15.5" x14ac:dyDescent="0.35">
      <c r="A11" s="11" t="s">
        <v>21</v>
      </c>
      <c r="B11" s="124" t="s">
        <v>6</v>
      </c>
      <c r="C11" s="124"/>
      <c r="D11" s="124"/>
    </row>
    <row r="12" spans="1:15" s="12" customFormat="1" ht="18.649999999999999" customHeight="1" x14ac:dyDescent="0.35">
      <c r="A12" s="84" t="s">
        <v>32</v>
      </c>
      <c r="B12" s="124" t="s">
        <v>7</v>
      </c>
      <c r="C12" s="124"/>
      <c r="D12" s="124"/>
    </row>
    <row r="13" spans="1:15" s="12" customFormat="1" ht="18.649999999999999" customHeight="1" x14ac:dyDescent="0.35">
      <c r="A13" s="84" t="s">
        <v>22</v>
      </c>
      <c r="B13" s="124" t="s">
        <v>24</v>
      </c>
      <c r="C13" s="124"/>
      <c r="D13" s="124"/>
    </row>
    <row r="14" spans="1:15" s="12" customFormat="1" ht="15" customHeight="1" x14ac:dyDescent="0.35">
      <c r="A14" s="123" t="s">
        <v>8</v>
      </c>
      <c r="B14" s="123"/>
      <c r="C14" s="123"/>
      <c r="D14" s="123"/>
    </row>
    <row r="15" spans="1:15" s="12" customFormat="1" ht="10.75" customHeight="1" x14ac:dyDescent="0.35">
      <c r="A15" s="84"/>
      <c r="B15" s="84"/>
      <c r="C15" s="84"/>
      <c r="D15" s="84"/>
    </row>
    <row r="16" spans="1:15" s="12" customFormat="1" ht="46.75" customHeight="1" x14ac:dyDescent="0.35">
      <c r="A16" s="125" t="s">
        <v>219</v>
      </c>
      <c r="B16" s="125"/>
      <c r="C16" s="125"/>
      <c r="D16" s="125"/>
    </row>
    <row r="17" spans="1:4" ht="46" x14ac:dyDescent="0.35">
      <c r="A17" s="26" t="s">
        <v>9</v>
      </c>
      <c r="B17" s="26" t="s">
        <v>19</v>
      </c>
      <c r="C17" s="26" t="s">
        <v>10</v>
      </c>
      <c r="D17" s="26" t="s">
        <v>20</v>
      </c>
    </row>
    <row r="18" spans="1:4" ht="14.4" customHeight="1" x14ac:dyDescent="0.35">
      <c r="A18" s="15" t="s">
        <v>11</v>
      </c>
      <c r="B18" s="15"/>
      <c r="C18" s="15"/>
      <c r="D18" s="27">
        <f>[1]Лист_1!$F$234</f>
        <v>517201.42</v>
      </c>
    </row>
    <row r="19" spans="1:4" ht="14.4" customHeight="1" x14ac:dyDescent="0.35">
      <c r="A19" s="15" t="s">
        <v>12</v>
      </c>
      <c r="B19" s="15"/>
      <c r="C19" s="15"/>
      <c r="D19" s="17">
        <f>[1]Лист_1!$AP$234</f>
        <v>591338.96</v>
      </c>
    </row>
    <row r="20" spans="1:4" ht="29.4" customHeight="1" x14ac:dyDescent="0.35">
      <c r="A20" s="16" t="s">
        <v>13</v>
      </c>
      <c r="B20" s="16"/>
      <c r="C20" s="16"/>
      <c r="D20" s="74">
        <f>D21+D22</f>
        <v>2236205.89</v>
      </c>
    </row>
    <row r="21" spans="1:4" ht="14.4" customHeight="1" x14ac:dyDescent="0.35">
      <c r="A21" s="15" t="s">
        <v>14</v>
      </c>
      <c r="B21" s="14" t="s">
        <v>54</v>
      </c>
      <c r="C21" s="15"/>
      <c r="D21" s="36">
        <f>[1]Лист_1!$P$236</f>
        <v>1672156.5116155813</v>
      </c>
    </row>
    <row r="22" spans="1:4" ht="14.4" customHeight="1" x14ac:dyDescent="0.35">
      <c r="A22" s="15" t="s">
        <v>15</v>
      </c>
      <c r="B22" s="14" t="s">
        <v>55</v>
      </c>
      <c r="C22" s="15"/>
      <c r="D22" s="36">
        <f>[1]Лист_1!$P$237</f>
        <v>564049.3783844189</v>
      </c>
    </row>
    <row r="23" spans="1:4" ht="59" customHeight="1" x14ac:dyDescent="0.35">
      <c r="A23" s="26" t="s">
        <v>9</v>
      </c>
      <c r="B23" s="14" t="s">
        <v>269</v>
      </c>
      <c r="C23" s="14" t="s">
        <v>270</v>
      </c>
      <c r="D23" s="51" t="s">
        <v>271</v>
      </c>
    </row>
    <row r="24" spans="1:4" ht="22.75" customHeight="1" x14ac:dyDescent="0.35">
      <c r="A24" s="15" t="s">
        <v>78</v>
      </c>
      <c r="B24" s="15"/>
      <c r="C24" s="17"/>
      <c r="D24" s="36">
        <f>[2]ШК104!$E$43</f>
        <v>156389.39049271541</v>
      </c>
    </row>
    <row r="25" spans="1:4" ht="19.25" customHeight="1" x14ac:dyDescent="0.35">
      <c r="A25" s="15" t="s">
        <v>130</v>
      </c>
      <c r="B25" s="14"/>
      <c r="C25" s="29"/>
      <c r="D25" s="86">
        <f>'[3]2025'!$O$96</f>
        <v>36500</v>
      </c>
    </row>
    <row r="26" spans="1:4" ht="14.4" customHeight="1" x14ac:dyDescent="0.35">
      <c r="A26" s="16" t="s">
        <v>80</v>
      </c>
      <c r="B26" s="15"/>
      <c r="C26" s="20"/>
      <c r="D26" s="36">
        <f>[1]Лист_1!$AG$237</f>
        <v>555725.85817369085</v>
      </c>
    </row>
    <row r="27" spans="1:4" ht="14.4" customHeight="1" x14ac:dyDescent="0.35">
      <c r="A27" s="126" t="str">
        <f>'К. Беляева 61в'!A31</f>
        <v>Выполнено работ в 2025г.</v>
      </c>
      <c r="B27" s="127"/>
      <c r="C27" s="127"/>
      <c r="D27" s="128"/>
    </row>
    <row r="28" spans="1:4" ht="16" customHeight="1" x14ac:dyDescent="0.35">
      <c r="A28" s="87" t="s">
        <v>222</v>
      </c>
      <c r="B28" s="88">
        <v>45679</v>
      </c>
      <c r="C28" s="15">
        <v>2916.9</v>
      </c>
      <c r="D28" s="15">
        <v>2916.9</v>
      </c>
    </row>
    <row r="29" spans="1:4" ht="16.25" customHeight="1" x14ac:dyDescent="0.35">
      <c r="A29" s="87" t="s">
        <v>274</v>
      </c>
      <c r="B29" s="89">
        <v>45685</v>
      </c>
      <c r="C29" s="20">
        <v>6900</v>
      </c>
      <c r="D29" s="20">
        <v>6900</v>
      </c>
    </row>
    <row r="30" spans="1:4" ht="14.4" customHeight="1" x14ac:dyDescent="0.35">
      <c r="A30" s="78" t="s">
        <v>223</v>
      </c>
      <c r="B30" s="80">
        <v>45685</v>
      </c>
      <c r="C30" s="15">
        <v>30700</v>
      </c>
      <c r="D30" s="15">
        <v>30700</v>
      </c>
    </row>
    <row r="31" spans="1:4" ht="14.4" customHeight="1" x14ac:dyDescent="0.35">
      <c r="A31" s="78" t="s">
        <v>224</v>
      </c>
      <c r="B31" s="80">
        <v>45688</v>
      </c>
      <c r="C31" s="15">
        <v>1997.45</v>
      </c>
      <c r="D31" s="15">
        <v>1997.45</v>
      </c>
    </row>
    <row r="32" spans="1:4" ht="14.4" customHeight="1" x14ac:dyDescent="0.35">
      <c r="A32" s="78" t="s">
        <v>225</v>
      </c>
      <c r="B32" s="80">
        <v>45716</v>
      </c>
      <c r="C32" s="15">
        <v>887.75</v>
      </c>
      <c r="D32" s="15">
        <v>887.75</v>
      </c>
    </row>
    <row r="33" spans="1:6" ht="14.4" customHeight="1" x14ac:dyDescent="0.35">
      <c r="A33" s="78" t="s">
        <v>275</v>
      </c>
      <c r="B33" s="80">
        <v>45721</v>
      </c>
      <c r="C33" s="15">
        <v>7206</v>
      </c>
      <c r="D33" s="15">
        <v>7206</v>
      </c>
    </row>
    <row r="34" spans="1:6" ht="14.4" customHeight="1" x14ac:dyDescent="0.35">
      <c r="A34" s="78" t="s">
        <v>276</v>
      </c>
      <c r="B34" s="80">
        <v>45742</v>
      </c>
      <c r="C34" s="15">
        <v>300</v>
      </c>
      <c r="D34" s="15">
        <v>300</v>
      </c>
    </row>
    <row r="35" spans="1:6" ht="14.4" customHeight="1" x14ac:dyDescent="0.35">
      <c r="A35" s="78" t="s">
        <v>224</v>
      </c>
      <c r="B35" s="80">
        <v>45747</v>
      </c>
      <c r="C35" s="15">
        <v>1997.45</v>
      </c>
      <c r="D35" s="15">
        <v>1997.45</v>
      </c>
    </row>
    <row r="36" spans="1:6" ht="31.25" customHeight="1" x14ac:dyDescent="0.35">
      <c r="A36" s="78" t="s">
        <v>226</v>
      </c>
      <c r="B36" s="80">
        <v>45754</v>
      </c>
      <c r="C36" s="15">
        <v>3552</v>
      </c>
      <c r="D36" s="15">
        <v>3552</v>
      </c>
    </row>
    <row r="37" spans="1:6" ht="14.4" customHeight="1" x14ac:dyDescent="0.35">
      <c r="A37" s="78" t="s">
        <v>227</v>
      </c>
      <c r="B37" s="80">
        <v>45754</v>
      </c>
      <c r="C37" s="15">
        <v>910</v>
      </c>
      <c r="D37" s="15">
        <v>910</v>
      </c>
    </row>
    <row r="38" spans="1:6" ht="14.4" customHeight="1" x14ac:dyDescent="0.35">
      <c r="A38" s="78" t="s">
        <v>228</v>
      </c>
      <c r="B38" s="80">
        <v>45754</v>
      </c>
      <c r="C38" s="15">
        <v>2418</v>
      </c>
      <c r="D38" s="15">
        <v>2418</v>
      </c>
      <c r="E38" s="3" t="s">
        <v>57</v>
      </c>
    </row>
    <row r="39" spans="1:6" ht="15" customHeight="1" x14ac:dyDescent="0.35">
      <c r="A39" s="78" t="s">
        <v>229</v>
      </c>
      <c r="B39" s="80">
        <v>45754</v>
      </c>
      <c r="C39" s="15">
        <v>1236</v>
      </c>
      <c r="D39" s="15">
        <v>1236</v>
      </c>
    </row>
    <row r="40" spans="1:6" ht="16" customHeight="1" x14ac:dyDescent="0.35">
      <c r="A40" s="78" t="s">
        <v>230</v>
      </c>
      <c r="B40" s="80">
        <v>45754</v>
      </c>
      <c r="C40" s="15">
        <v>910</v>
      </c>
      <c r="D40" s="15">
        <v>910</v>
      </c>
    </row>
    <row r="41" spans="1:6" ht="14.4" customHeight="1" x14ac:dyDescent="0.35">
      <c r="A41" s="78" t="s">
        <v>231</v>
      </c>
      <c r="B41" s="80">
        <v>45756</v>
      </c>
      <c r="C41" s="15">
        <v>1054</v>
      </c>
      <c r="D41" s="15">
        <v>1054</v>
      </c>
      <c r="E41" s="3" t="s">
        <v>56</v>
      </c>
    </row>
    <row r="42" spans="1:6" ht="14.4" customHeight="1" x14ac:dyDescent="0.35">
      <c r="A42" s="78" t="s">
        <v>232</v>
      </c>
      <c r="B42" s="80">
        <v>45756</v>
      </c>
      <c r="C42" s="15">
        <v>4297</v>
      </c>
      <c r="D42" s="15">
        <v>4297</v>
      </c>
    </row>
    <row r="43" spans="1:6" ht="16.5" customHeight="1" x14ac:dyDescent="0.35">
      <c r="A43" s="78" t="s">
        <v>233</v>
      </c>
      <c r="B43" s="80">
        <v>45762</v>
      </c>
      <c r="C43" s="15">
        <v>2065</v>
      </c>
      <c r="D43" s="15">
        <v>2065</v>
      </c>
    </row>
    <row r="44" spans="1:6" ht="14.4" customHeight="1" x14ac:dyDescent="0.35">
      <c r="A44" s="78" t="s">
        <v>234</v>
      </c>
      <c r="B44" s="80">
        <v>45765</v>
      </c>
      <c r="C44" s="15">
        <v>1604</v>
      </c>
      <c r="D44" s="15">
        <v>1604</v>
      </c>
    </row>
    <row r="45" spans="1:6" ht="14.4" customHeight="1" x14ac:dyDescent="0.35">
      <c r="A45" s="78" t="s">
        <v>277</v>
      </c>
      <c r="B45" s="80">
        <v>45775</v>
      </c>
      <c r="C45" s="15">
        <v>2064</v>
      </c>
      <c r="D45" s="15">
        <v>2064</v>
      </c>
    </row>
    <row r="46" spans="1:6" ht="14.4" customHeight="1" x14ac:dyDescent="0.35">
      <c r="A46" s="78" t="s">
        <v>235</v>
      </c>
      <c r="B46" s="80">
        <v>45784</v>
      </c>
      <c r="C46" s="15">
        <v>2887</v>
      </c>
      <c r="D46" s="15">
        <v>2887</v>
      </c>
    </row>
    <row r="47" spans="1:6" ht="14.4" customHeight="1" x14ac:dyDescent="0.35">
      <c r="A47" s="78" t="s">
        <v>278</v>
      </c>
      <c r="B47" s="80">
        <v>45784</v>
      </c>
      <c r="C47" s="15">
        <v>8334</v>
      </c>
      <c r="D47" s="15">
        <v>8334</v>
      </c>
      <c r="E47" s="3">
        <v>109506.98</v>
      </c>
      <c r="F47" s="3">
        <f>E47-D47</f>
        <v>101172.98</v>
      </c>
    </row>
    <row r="48" spans="1:6" ht="14.4" customHeight="1" x14ac:dyDescent="0.35">
      <c r="A48" s="78" t="s">
        <v>236</v>
      </c>
      <c r="B48" s="80">
        <v>45791</v>
      </c>
      <c r="C48" s="15">
        <v>2428.92</v>
      </c>
      <c r="D48" s="15">
        <v>2428.92</v>
      </c>
    </row>
    <row r="49" spans="1:5" ht="14" customHeight="1" x14ac:dyDescent="0.35">
      <c r="A49" s="78" t="s">
        <v>276</v>
      </c>
      <c r="B49" s="80">
        <v>45793</v>
      </c>
      <c r="C49" s="15">
        <v>425</v>
      </c>
      <c r="D49" s="15">
        <v>425</v>
      </c>
    </row>
    <row r="50" spans="1:5" ht="14.4" customHeight="1" x14ac:dyDescent="0.35">
      <c r="A50" s="78" t="s">
        <v>237</v>
      </c>
      <c r="B50" s="80">
        <v>45818</v>
      </c>
      <c r="C50" s="15">
        <v>910</v>
      </c>
      <c r="D50" s="15">
        <v>910</v>
      </c>
    </row>
    <row r="51" spans="1:5" ht="14.4" customHeight="1" x14ac:dyDescent="0.35">
      <c r="A51" s="78" t="s">
        <v>224</v>
      </c>
      <c r="B51" s="80">
        <v>45838</v>
      </c>
      <c r="C51" s="15">
        <v>1997.45</v>
      </c>
      <c r="D51" s="15">
        <v>1997.45</v>
      </c>
    </row>
    <row r="52" spans="1:5" ht="30.5" customHeight="1" x14ac:dyDescent="0.35">
      <c r="A52" s="132" t="s">
        <v>285</v>
      </c>
      <c r="B52" s="80">
        <v>45849</v>
      </c>
      <c r="C52" s="15">
        <f>30000+22414.88</f>
        <v>52414.880000000005</v>
      </c>
      <c r="D52" s="15">
        <f>C52</f>
        <v>52414.880000000005</v>
      </c>
    </row>
    <row r="53" spans="1:5" ht="14.4" customHeight="1" x14ac:dyDescent="0.35">
      <c r="A53" s="132" t="s">
        <v>295</v>
      </c>
      <c r="B53" s="80">
        <v>45855</v>
      </c>
      <c r="C53" s="15">
        <v>2486.88</v>
      </c>
      <c r="D53" s="15">
        <v>2486.88</v>
      </c>
    </row>
    <row r="54" spans="1:5" ht="14.4" customHeight="1" x14ac:dyDescent="0.35">
      <c r="A54" s="132" t="s">
        <v>238</v>
      </c>
      <c r="B54" s="80">
        <v>45869</v>
      </c>
      <c r="C54" s="15">
        <v>1997.45</v>
      </c>
      <c r="D54" s="15">
        <v>1997.45</v>
      </c>
    </row>
    <row r="55" spans="1:5" ht="14.4" customHeight="1" x14ac:dyDescent="0.35">
      <c r="A55" s="132" t="s">
        <v>239</v>
      </c>
      <c r="B55" s="80">
        <v>45887</v>
      </c>
      <c r="C55" s="15">
        <v>3000</v>
      </c>
      <c r="D55" s="15">
        <v>3000</v>
      </c>
    </row>
    <row r="56" spans="1:5" ht="14.4" customHeight="1" x14ac:dyDescent="0.35">
      <c r="A56" s="132" t="s">
        <v>240</v>
      </c>
      <c r="B56" s="80">
        <v>45887</v>
      </c>
      <c r="C56" s="15">
        <v>1280</v>
      </c>
      <c r="D56" s="15">
        <v>1280</v>
      </c>
    </row>
    <row r="57" spans="1:5" ht="14.4" customHeight="1" x14ac:dyDescent="0.35">
      <c r="A57" s="132" t="s">
        <v>241</v>
      </c>
      <c r="B57" s="80">
        <v>45887</v>
      </c>
      <c r="C57" s="15">
        <v>1420</v>
      </c>
      <c r="D57" s="15">
        <v>1420</v>
      </c>
    </row>
    <row r="58" spans="1:5" ht="14.4" customHeight="1" x14ac:dyDescent="0.35">
      <c r="A58" s="132" t="s">
        <v>281</v>
      </c>
      <c r="B58" s="80">
        <v>45887</v>
      </c>
      <c r="C58" s="15">
        <v>68440</v>
      </c>
      <c r="D58" s="15">
        <f>C58</f>
        <v>68440</v>
      </c>
    </row>
    <row r="59" spans="1:5" ht="14.4" customHeight="1" x14ac:dyDescent="0.35">
      <c r="A59" s="132" t="s">
        <v>282</v>
      </c>
      <c r="B59" s="80">
        <v>45887</v>
      </c>
      <c r="C59" s="15">
        <v>56530</v>
      </c>
      <c r="D59" s="15">
        <f>C59</f>
        <v>56530</v>
      </c>
    </row>
    <row r="60" spans="1:5" ht="14.4" customHeight="1" x14ac:dyDescent="0.35">
      <c r="A60" s="132" t="s">
        <v>283</v>
      </c>
      <c r="B60" s="80">
        <v>45888</v>
      </c>
      <c r="C60" s="15">
        <v>80850</v>
      </c>
      <c r="D60" s="15">
        <f>C60</f>
        <v>80850</v>
      </c>
    </row>
    <row r="61" spans="1:5" ht="14.4" hidden="1" customHeight="1" x14ac:dyDescent="0.35">
      <c r="A61" s="132"/>
      <c r="B61" s="80"/>
      <c r="C61" s="15"/>
      <c r="D61" s="15"/>
    </row>
    <row r="62" spans="1:5" ht="14" customHeight="1" x14ac:dyDescent="0.35">
      <c r="A62" s="132" t="s">
        <v>242</v>
      </c>
      <c r="B62" s="80">
        <v>45888</v>
      </c>
      <c r="C62" s="15">
        <v>19010</v>
      </c>
      <c r="D62" s="15">
        <v>19010</v>
      </c>
    </row>
    <row r="63" spans="1:5" ht="14.4" customHeight="1" x14ac:dyDescent="0.35">
      <c r="A63" s="132" t="s">
        <v>279</v>
      </c>
      <c r="B63" s="80">
        <v>45890</v>
      </c>
      <c r="C63" s="15">
        <v>20689</v>
      </c>
      <c r="D63" s="15">
        <v>20689</v>
      </c>
    </row>
    <row r="64" spans="1:5" ht="14.4" customHeight="1" x14ac:dyDescent="0.35">
      <c r="A64" s="132" t="s">
        <v>224</v>
      </c>
      <c r="B64" s="80">
        <v>45900</v>
      </c>
      <c r="C64" s="15">
        <v>1997.45</v>
      </c>
      <c r="D64" s="15">
        <v>1997.45</v>
      </c>
      <c r="E64" s="3" t="s">
        <v>57</v>
      </c>
    </row>
    <row r="65" spans="1:6" ht="15" customHeight="1" x14ac:dyDescent="0.35">
      <c r="A65" s="132" t="s">
        <v>243</v>
      </c>
      <c r="B65" s="80">
        <v>45905</v>
      </c>
      <c r="C65" s="15">
        <v>600</v>
      </c>
      <c r="D65" s="15">
        <v>600</v>
      </c>
    </row>
    <row r="66" spans="1:6" ht="15" customHeight="1" x14ac:dyDescent="0.35">
      <c r="A66" s="132" t="s">
        <v>244</v>
      </c>
      <c r="B66" s="80">
        <v>45911</v>
      </c>
      <c r="C66" s="15">
        <v>1635</v>
      </c>
      <c r="D66" s="15">
        <v>1635</v>
      </c>
    </row>
    <row r="67" spans="1:6" ht="14.4" customHeight="1" x14ac:dyDescent="0.35">
      <c r="A67" s="132" t="s">
        <v>238</v>
      </c>
      <c r="B67" s="80">
        <v>45930</v>
      </c>
      <c r="C67" s="15">
        <v>1997.45</v>
      </c>
      <c r="D67" s="15">
        <v>1997.45</v>
      </c>
      <c r="E67" s="3" t="s">
        <v>56</v>
      </c>
    </row>
    <row r="68" spans="1:6" ht="14.4" customHeight="1" x14ac:dyDescent="0.35">
      <c r="A68" s="132" t="s">
        <v>300</v>
      </c>
      <c r="B68" s="80">
        <v>45947</v>
      </c>
      <c r="C68" s="15">
        <v>500</v>
      </c>
      <c r="D68" s="15">
        <v>500</v>
      </c>
    </row>
    <row r="69" spans="1:6" ht="13.5" customHeight="1" x14ac:dyDescent="0.35">
      <c r="A69" s="132" t="s">
        <v>245</v>
      </c>
      <c r="B69" s="80">
        <v>45959</v>
      </c>
      <c r="C69" s="15">
        <v>4404</v>
      </c>
      <c r="D69" s="15">
        <v>4404</v>
      </c>
    </row>
    <row r="70" spans="1:6" ht="14.4" customHeight="1" x14ac:dyDescent="0.35">
      <c r="A70" s="132" t="s">
        <v>246</v>
      </c>
      <c r="B70" s="80">
        <v>45960</v>
      </c>
      <c r="C70" s="15">
        <v>10040</v>
      </c>
      <c r="D70" s="15">
        <v>10040</v>
      </c>
    </row>
    <row r="71" spans="1:6" ht="14.4" customHeight="1" x14ac:dyDescent="0.35">
      <c r="A71" s="132" t="s">
        <v>224</v>
      </c>
      <c r="B71" s="80">
        <v>45961</v>
      </c>
      <c r="C71" s="15">
        <v>1997.45</v>
      </c>
      <c r="D71" s="15">
        <v>1997.45</v>
      </c>
    </row>
    <row r="72" spans="1:6" ht="14.4" customHeight="1" x14ac:dyDescent="0.35">
      <c r="A72" s="132" t="s">
        <v>296</v>
      </c>
      <c r="B72" s="80">
        <v>45968</v>
      </c>
      <c r="C72" s="15">
        <f>D72</f>
        <v>36177.910000000003</v>
      </c>
      <c r="D72" s="15">
        <v>36177.910000000003</v>
      </c>
    </row>
    <row r="73" spans="1:6" ht="14.4" customHeight="1" x14ac:dyDescent="0.35">
      <c r="A73" s="132" t="s">
        <v>247</v>
      </c>
      <c r="B73" s="80">
        <v>45971</v>
      </c>
      <c r="C73" s="15">
        <v>162.9</v>
      </c>
      <c r="D73" s="15">
        <v>162.9</v>
      </c>
    </row>
    <row r="74" spans="1:6" ht="14.4" customHeight="1" x14ac:dyDescent="0.35">
      <c r="A74" s="132" t="s">
        <v>243</v>
      </c>
      <c r="B74" s="80">
        <v>46009</v>
      </c>
      <c r="C74" s="15">
        <v>600</v>
      </c>
      <c r="D74" s="15">
        <v>600</v>
      </c>
      <c r="E74" s="3">
        <v>109506.98</v>
      </c>
      <c r="F74" s="3">
        <f>E74-D74</f>
        <v>108906.98</v>
      </c>
    </row>
    <row r="75" spans="1:6" ht="14.4" hidden="1" customHeight="1" x14ac:dyDescent="0.35">
      <c r="A75" s="133"/>
      <c r="B75" s="15"/>
      <c r="C75" s="15"/>
      <c r="D75" s="15"/>
    </row>
    <row r="76" spans="1:6" ht="32.4" hidden="1" customHeight="1" x14ac:dyDescent="0.35">
      <c r="A76" s="133"/>
      <c r="B76" s="15"/>
      <c r="C76" s="15"/>
      <c r="D76" s="15"/>
    </row>
    <row r="77" spans="1:6" ht="14.4" hidden="1" customHeight="1" x14ac:dyDescent="0.35">
      <c r="A77" s="133"/>
      <c r="B77" s="15"/>
      <c r="C77" s="15"/>
      <c r="D77" s="15"/>
    </row>
    <row r="78" spans="1:6" ht="14.4" hidden="1" customHeight="1" x14ac:dyDescent="0.35">
      <c r="A78" s="133"/>
      <c r="B78" s="15"/>
      <c r="C78" s="15"/>
      <c r="D78" s="15"/>
    </row>
    <row r="79" spans="1:6" ht="14.4" hidden="1" customHeight="1" x14ac:dyDescent="0.35">
      <c r="A79" s="133"/>
      <c r="B79" s="15"/>
      <c r="C79" s="15"/>
      <c r="D79" s="15"/>
    </row>
    <row r="80" spans="1:6" ht="33" hidden="1" customHeight="1" x14ac:dyDescent="0.35">
      <c r="A80" s="133"/>
      <c r="B80" s="15"/>
      <c r="C80" s="15"/>
      <c r="D80" s="15"/>
    </row>
    <row r="81" spans="1:6" ht="31.75" hidden="1" customHeight="1" x14ac:dyDescent="0.35">
      <c r="A81" s="133"/>
      <c r="B81" s="18"/>
      <c r="C81" s="15"/>
      <c r="D81" s="18"/>
    </row>
    <row r="82" spans="1:6" ht="14.4" hidden="1" customHeight="1" x14ac:dyDescent="0.35">
      <c r="A82" s="133"/>
      <c r="B82" s="15"/>
      <c r="C82" s="31"/>
      <c r="D82" s="15"/>
    </row>
    <row r="83" spans="1:6" ht="14.4" hidden="1" customHeight="1" x14ac:dyDescent="0.35">
      <c r="A83" s="133"/>
      <c r="B83" s="18"/>
      <c r="C83" s="31"/>
      <c r="D83" s="15"/>
    </row>
    <row r="84" spans="1:6" ht="14.4" hidden="1" customHeight="1" x14ac:dyDescent="0.35">
      <c r="A84" s="133"/>
      <c r="B84" s="15"/>
      <c r="C84" s="15"/>
      <c r="D84" s="15"/>
    </row>
    <row r="85" spans="1:6" ht="14.4" customHeight="1" x14ac:dyDescent="0.35">
      <c r="A85" s="133" t="s">
        <v>255</v>
      </c>
      <c r="B85" s="81">
        <v>46018</v>
      </c>
      <c r="C85" s="15">
        <v>1310</v>
      </c>
      <c r="D85" s="15">
        <v>1310</v>
      </c>
    </row>
    <row r="86" spans="1:6" ht="14.4" customHeight="1" x14ac:dyDescent="0.35">
      <c r="A86" s="133" t="s">
        <v>254</v>
      </c>
      <c r="B86" s="80">
        <v>46020</v>
      </c>
      <c r="C86" s="15">
        <v>143</v>
      </c>
      <c r="D86" s="15">
        <v>143</v>
      </c>
    </row>
    <row r="87" spans="1:6" ht="14.4" customHeight="1" x14ac:dyDescent="0.35">
      <c r="A87" s="133" t="s">
        <v>280</v>
      </c>
      <c r="B87" s="80" t="s">
        <v>273</v>
      </c>
      <c r="C87" s="15">
        <f>D87</f>
        <v>18880.400000000001</v>
      </c>
      <c r="D87" s="15">
        <v>18880.400000000001</v>
      </c>
      <c r="E87" s="3">
        <f>D86</f>
        <v>143</v>
      </c>
    </row>
    <row r="88" spans="1:6" ht="14.4" customHeight="1" x14ac:dyDescent="0.35">
      <c r="A88" s="15" t="s">
        <v>268</v>
      </c>
      <c r="B88" s="90" t="str">
        <f>B87</f>
        <v>12 мес.</v>
      </c>
      <c r="C88" s="15">
        <f>1370*12</f>
        <v>16440</v>
      </c>
      <c r="D88" s="15">
        <f>1370*12</f>
        <v>16440</v>
      </c>
    </row>
    <row r="89" spans="1:6" ht="14.4" customHeight="1" x14ac:dyDescent="0.35">
      <c r="A89" s="15" t="s">
        <v>221</v>
      </c>
      <c r="B89" s="90" t="str">
        <f>B88</f>
        <v>12 мес.</v>
      </c>
      <c r="C89" s="15">
        <f>D89</f>
        <v>25522.97</v>
      </c>
      <c r="D89" s="15">
        <v>25522.97</v>
      </c>
      <c r="E89" s="3" t="s">
        <v>66</v>
      </c>
      <c r="F89" s="3" t="s">
        <v>74</v>
      </c>
    </row>
    <row r="90" spans="1:6" ht="14.4" customHeight="1" x14ac:dyDescent="0.35">
      <c r="A90" s="15" t="s">
        <v>297</v>
      </c>
      <c r="B90" s="90">
        <v>46006</v>
      </c>
      <c r="C90" s="50">
        <v>4425</v>
      </c>
      <c r="D90" s="50">
        <f>C90</f>
        <v>4425</v>
      </c>
    </row>
    <row r="91" spans="1:6" ht="14.4" customHeight="1" x14ac:dyDescent="0.35">
      <c r="A91" s="16" t="s">
        <v>17</v>
      </c>
      <c r="B91" s="16"/>
      <c r="C91" s="38">
        <f>SUM(C28:C90)</f>
        <v>524949.66</v>
      </c>
      <c r="D91" s="38">
        <f>SUM(D28:D90)</f>
        <v>524949.66</v>
      </c>
    </row>
    <row r="92" spans="1:6" ht="31.5" customHeight="1" x14ac:dyDescent="0.35">
      <c r="A92" s="16" t="s">
        <v>293</v>
      </c>
      <c r="B92" s="16"/>
      <c r="C92" s="32"/>
      <c r="D92" s="32">
        <f>(D24+D26+D25)-D91</f>
        <v>223665.58866640623</v>
      </c>
    </row>
    <row r="93" spans="1:6" ht="10.25" customHeight="1" x14ac:dyDescent="0.35">
      <c r="A93" s="9"/>
      <c r="B93" s="21"/>
      <c r="C93" s="21"/>
      <c r="D93" s="21"/>
    </row>
    <row r="94" spans="1:6" ht="16.75" customHeight="1" x14ac:dyDescent="0.35">
      <c r="A94" s="123" t="s">
        <v>272</v>
      </c>
      <c r="B94" s="123"/>
      <c r="C94" s="123"/>
      <c r="D94" s="82">
        <f>D91</f>
        <v>524949.66</v>
      </c>
    </row>
    <row r="95" spans="1:6" ht="46.75" customHeight="1" x14ac:dyDescent="0.35">
      <c r="A95" s="123" t="s">
        <v>38</v>
      </c>
      <c r="B95" s="123"/>
      <c r="C95" s="123"/>
      <c r="D95" s="123"/>
    </row>
    <row r="96" spans="1:6" ht="9" customHeight="1" x14ac:dyDescent="0.35">
      <c r="A96" s="22"/>
      <c r="B96" s="21"/>
      <c r="C96" s="21"/>
      <c r="D96" s="21"/>
    </row>
    <row r="97" spans="1:4" ht="15.5" x14ac:dyDescent="0.35">
      <c r="A97" s="25" t="s">
        <v>18</v>
      </c>
      <c r="B97" s="21"/>
      <c r="C97" s="21"/>
      <c r="D97" s="21"/>
    </row>
    <row r="98" spans="1:4" ht="7.25" customHeight="1" x14ac:dyDescent="0.35">
      <c r="A98" s="22"/>
      <c r="B98" s="21"/>
      <c r="C98" s="21"/>
      <c r="D98" s="21"/>
    </row>
    <row r="99" spans="1:4" ht="15.5" x14ac:dyDescent="0.35">
      <c r="A99" s="22" t="s">
        <v>23</v>
      </c>
      <c r="B99" s="21"/>
      <c r="C99" s="21" t="s">
        <v>27</v>
      </c>
      <c r="D99" s="21"/>
    </row>
    <row r="100" spans="1:4" ht="22.75" hidden="1" customHeight="1" x14ac:dyDescent="0.35">
      <c r="A100" s="22"/>
      <c r="B100" s="21"/>
      <c r="C100" s="21"/>
      <c r="D100" s="21"/>
    </row>
    <row r="101" spans="1:4" ht="15.5" hidden="1" x14ac:dyDescent="0.35">
      <c r="A101" s="22" t="s">
        <v>28</v>
      </c>
      <c r="B101" s="21"/>
      <c r="C101" s="21" t="s">
        <v>29</v>
      </c>
      <c r="D101" s="21"/>
    </row>
    <row r="102" spans="1:4" ht="6.65" hidden="1" customHeight="1" x14ac:dyDescent="0.35">
      <c r="A102" s="23"/>
      <c r="B102" s="23"/>
      <c r="C102" s="23"/>
      <c r="D102" s="23"/>
    </row>
    <row r="103" spans="1:4" ht="15.5" hidden="1" x14ac:dyDescent="0.35">
      <c r="A103" s="22" t="s">
        <v>30</v>
      </c>
      <c r="B103" s="23"/>
      <c r="C103" s="23"/>
      <c r="D103" s="23"/>
    </row>
    <row r="104" spans="1:4" ht="15.5" x14ac:dyDescent="0.35">
      <c r="A104" s="23"/>
      <c r="B104" s="23"/>
      <c r="C104" s="23"/>
      <c r="D104" s="23"/>
    </row>
    <row r="105" spans="1:4" ht="15.5" hidden="1" x14ac:dyDescent="0.35">
      <c r="A105" s="99">
        <f>D91+'Мира 122-2'!D54+'К. Беляева 61в'!D70</f>
        <v>3022409.8234999999</v>
      </c>
      <c r="B105" s="23"/>
      <c r="C105" s="23"/>
      <c r="D105" s="23"/>
    </row>
    <row r="106" spans="1:4" ht="15.5" hidden="1" x14ac:dyDescent="0.35">
      <c r="A106" s="99">
        <f>A105+'К. Беляева 40Б'!A108</f>
        <v>6685959.8359999992</v>
      </c>
      <c r="B106" s="23"/>
      <c r="C106" s="23"/>
      <c r="D106" s="23"/>
    </row>
    <row r="107" spans="1:4" ht="15.5" x14ac:dyDescent="0.35">
      <c r="A107" s="23"/>
      <c r="B107" s="23"/>
      <c r="C107" s="23"/>
      <c r="D107" s="23"/>
    </row>
    <row r="108" spans="1:4" ht="15.5" x14ac:dyDescent="0.35">
      <c r="A108" s="23"/>
      <c r="B108" s="23"/>
      <c r="C108" s="23"/>
      <c r="D108" s="23"/>
    </row>
    <row r="109" spans="1:4" ht="15.5" x14ac:dyDescent="0.35">
      <c r="A109" s="23"/>
      <c r="B109" s="23"/>
      <c r="C109" s="23"/>
      <c r="D109" s="23"/>
    </row>
    <row r="110" spans="1:4" ht="15.5" x14ac:dyDescent="0.35">
      <c r="A110" s="23"/>
      <c r="B110" s="23"/>
      <c r="C110" s="23"/>
      <c r="D110" s="23"/>
    </row>
    <row r="111" spans="1:4" ht="15.5" x14ac:dyDescent="0.35">
      <c r="A111" s="23"/>
      <c r="B111" s="23"/>
      <c r="C111" s="23"/>
      <c r="D111" s="23"/>
    </row>
    <row r="112" spans="1:4" ht="15.5" x14ac:dyDescent="0.35">
      <c r="A112" s="23"/>
      <c r="B112" s="23"/>
      <c r="C112" s="23"/>
      <c r="D112" s="23"/>
    </row>
    <row r="113" spans="1:4" ht="15.5" x14ac:dyDescent="0.35">
      <c r="A113" s="23"/>
      <c r="B113" s="23"/>
      <c r="C113" s="23"/>
      <c r="D113" s="23"/>
    </row>
    <row r="114" spans="1:4" ht="15.5" x14ac:dyDescent="0.35">
      <c r="A114" s="23"/>
      <c r="B114" s="23"/>
      <c r="C114" s="23"/>
      <c r="D114" s="23"/>
    </row>
    <row r="115" spans="1:4" ht="15.5" x14ac:dyDescent="0.35">
      <c r="A115" s="23"/>
      <c r="B115" s="23"/>
      <c r="C115" s="23"/>
      <c r="D115" s="23"/>
    </row>
    <row r="116" spans="1:4" ht="15.5" x14ac:dyDescent="0.35">
      <c r="A116" s="23"/>
      <c r="B116" s="23"/>
      <c r="C116" s="23"/>
      <c r="D116" s="23"/>
    </row>
    <row r="117" spans="1:4" ht="15.5" x14ac:dyDescent="0.35">
      <c r="A117" s="23"/>
      <c r="B117" s="23"/>
      <c r="C117" s="23"/>
      <c r="D117" s="23"/>
    </row>
  </sheetData>
  <mergeCells count="13">
    <mergeCell ref="A4:D4"/>
    <mergeCell ref="B8:D8"/>
    <mergeCell ref="A7:B7"/>
    <mergeCell ref="A94:C94"/>
    <mergeCell ref="A95:D95"/>
    <mergeCell ref="A9:C9"/>
    <mergeCell ref="B12:D12"/>
    <mergeCell ref="B11:D11"/>
    <mergeCell ref="B10:D10"/>
    <mergeCell ref="B13:D13"/>
    <mergeCell ref="A14:D14"/>
    <mergeCell ref="A16:D16"/>
    <mergeCell ref="A27:D27"/>
  </mergeCells>
  <pageMargins left="0.39370078740157483" right="0.39370078740157483" top="0.39370078740157483" bottom="0.39370078740157483" header="0.31496062992125984" footer="0.31496062992125984"/>
  <pageSetup paperSize="9" scale="67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2E69-635B-4D2F-9036-A8E17B68AD1F}">
  <sheetPr>
    <pageSetUpPr fitToPage="1"/>
  </sheetPr>
  <dimension ref="A1:O80"/>
  <sheetViews>
    <sheetView zoomScale="55" zoomScaleNormal="55" workbookViewId="0">
      <selection activeCell="D62" sqref="A1:D62"/>
    </sheetView>
  </sheetViews>
  <sheetFormatPr defaultColWidth="8.90625" defaultRowHeight="14.5" x14ac:dyDescent="0.35"/>
  <cols>
    <col min="1" max="1" width="58.54296875" style="3" customWidth="1"/>
    <col min="2" max="2" width="24.90625" style="3" customWidth="1"/>
    <col min="3" max="3" width="25.90625" style="3" customWidth="1"/>
    <col min="4" max="4" width="30.6328125" style="3" customWidth="1"/>
    <col min="5" max="7" width="0" style="3" hidden="1" customWidth="1"/>
    <col min="8" max="8" width="10.6328125" style="3" hidden="1" customWidth="1"/>
    <col min="9" max="9" width="0" style="3" hidden="1" customWidth="1"/>
    <col min="10" max="16384" width="8.90625" style="3"/>
  </cols>
  <sheetData>
    <row r="1" spans="1:15" x14ac:dyDescent="0.35">
      <c r="A1" s="1"/>
      <c r="B1" s="1"/>
      <c r="C1" s="1"/>
      <c r="D1" s="2" t="s">
        <v>0</v>
      </c>
    </row>
    <row r="2" spans="1:15" x14ac:dyDescent="0.35">
      <c r="A2" s="1"/>
      <c r="B2" s="1"/>
      <c r="C2" s="1"/>
      <c r="D2" s="2" t="s">
        <v>1</v>
      </c>
    </row>
    <row r="3" spans="1:15" x14ac:dyDescent="0.35">
      <c r="A3" s="1"/>
      <c r="B3" s="1"/>
      <c r="C3" s="1"/>
      <c r="D3" s="2" t="s">
        <v>2</v>
      </c>
    </row>
    <row r="4" spans="1:15" ht="70.25" customHeight="1" x14ac:dyDescent="0.35">
      <c r="A4" s="121" t="s">
        <v>82</v>
      </c>
      <c r="B4" s="121"/>
      <c r="C4" s="121"/>
      <c r="D4" s="121"/>
    </row>
    <row r="5" spans="1:15" ht="15.5" x14ac:dyDescent="0.35">
      <c r="A5" s="4" t="s">
        <v>31</v>
      </c>
      <c r="B5" s="5"/>
      <c r="C5" s="6"/>
      <c r="D5" s="6" t="s">
        <v>156</v>
      </c>
      <c r="E5" s="7"/>
      <c r="F5" s="5"/>
      <c r="G5" s="7"/>
      <c r="H5" s="5"/>
      <c r="I5" s="7"/>
      <c r="J5" s="8"/>
      <c r="K5" s="8"/>
      <c r="L5" s="8"/>
      <c r="M5" s="8"/>
      <c r="N5" s="8"/>
      <c r="O5" s="8"/>
    </row>
    <row r="6" spans="1:15" ht="15.5" x14ac:dyDescent="0.35">
      <c r="A6" s="9"/>
      <c r="B6" s="10"/>
      <c r="C6" s="10"/>
      <c r="D6" s="10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2" customFormat="1" ht="17.399999999999999" customHeight="1" x14ac:dyDescent="0.35">
      <c r="A7" s="123" t="s">
        <v>3</v>
      </c>
      <c r="B7" s="123"/>
      <c r="C7" s="95" t="s">
        <v>25</v>
      </c>
      <c r="D7" s="24" t="s">
        <v>34</v>
      </c>
    </row>
    <row r="8" spans="1:15" s="12" customFormat="1" ht="15.5" x14ac:dyDescent="0.35">
      <c r="A8" s="95" t="s">
        <v>33</v>
      </c>
      <c r="B8" s="122" t="s">
        <v>35</v>
      </c>
      <c r="C8" s="122"/>
      <c r="D8" s="122"/>
    </row>
    <row r="9" spans="1:15" s="12" customFormat="1" ht="15" customHeight="1" x14ac:dyDescent="0.35">
      <c r="A9" s="123" t="s">
        <v>83</v>
      </c>
      <c r="B9" s="123"/>
      <c r="C9" s="123"/>
      <c r="D9" s="13"/>
    </row>
    <row r="10" spans="1:15" s="12" customFormat="1" ht="15.65" customHeight="1" x14ac:dyDescent="0.35">
      <c r="A10" s="11" t="s">
        <v>4</v>
      </c>
      <c r="B10" s="124" t="s">
        <v>5</v>
      </c>
      <c r="C10" s="124"/>
      <c r="D10" s="124"/>
    </row>
    <row r="11" spans="1:15" s="12" customFormat="1" ht="15.5" x14ac:dyDescent="0.35">
      <c r="A11" s="11" t="s">
        <v>21</v>
      </c>
      <c r="B11" s="124" t="s">
        <v>6</v>
      </c>
      <c r="C11" s="124"/>
      <c r="D11" s="124"/>
    </row>
    <row r="12" spans="1:15" s="12" customFormat="1" ht="18.649999999999999" customHeight="1" x14ac:dyDescent="0.35">
      <c r="A12" s="95" t="s">
        <v>32</v>
      </c>
      <c r="B12" s="124" t="s">
        <v>7</v>
      </c>
      <c r="C12" s="124"/>
      <c r="D12" s="124"/>
    </row>
    <row r="13" spans="1:15" s="12" customFormat="1" ht="18.649999999999999" customHeight="1" x14ac:dyDescent="0.35">
      <c r="A13" s="95" t="s">
        <v>22</v>
      </c>
      <c r="B13" s="124" t="s">
        <v>24</v>
      </c>
      <c r="C13" s="124"/>
      <c r="D13" s="124"/>
    </row>
    <row r="14" spans="1:15" s="12" customFormat="1" ht="15" customHeight="1" x14ac:dyDescent="0.35">
      <c r="A14" s="123" t="s">
        <v>8</v>
      </c>
      <c r="B14" s="123"/>
      <c r="C14" s="123"/>
      <c r="D14" s="123"/>
    </row>
    <row r="15" spans="1:15" s="12" customFormat="1" ht="10.75" customHeight="1" x14ac:dyDescent="0.35">
      <c r="A15" s="95"/>
      <c r="B15" s="95"/>
      <c r="C15" s="95"/>
      <c r="D15" s="95"/>
    </row>
    <row r="16" spans="1:15" s="12" customFormat="1" ht="34.5" customHeight="1" x14ac:dyDescent="0.35">
      <c r="A16" s="125" t="s">
        <v>220</v>
      </c>
      <c r="B16" s="125"/>
      <c r="C16" s="125"/>
      <c r="D16" s="125"/>
    </row>
    <row r="17" spans="1:8" ht="34.5" x14ac:dyDescent="0.35">
      <c r="A17" s="26" t="s">
        <v>9</v>
      </c>
      <c r="B17" s="26" t="s">
        <v>19</v>
      </c>
      <c r="C17" s="26" t="s">
        <v>10</v>
      </c>
      <c r="D17" s="26" t="s">
        <v>20</v>
      </c>
    </row>
    <row r="18" spans="1:8" ht="14.4" customHeight="1" x14ac:dyDescent="0.35">
      <c r="A18" s="15" t="s">
        <v>11</v>
      </c>
      <c r="B18" s="15"/>
      <c r="C18" s="15"/>
      <c r="D18" s="36">
        <f>[4]Лист_1!$F$80</f>
        <v>329098.64</v>
      </c>
    </row>
    <row r="19" spans="1:8" ht="14.4" customHeight="1" x14ac:dyDescent="0.35">
      <c r="A19" s="15" t="s">
        <v>12</v>
      </c>
      <c r="B19" s="15"/>
      <c r="C19" s="15"/>
      <c r="D19" s="36">
        <f>[4]Лист_1!$AG$80</f>
        <v>372522.27999999997</v>
      </c>
    </row>
    <row r="20" spans="1:8" ht="29.4" customHeight="1" x14ac:dyDescent="0.35">
      <c r="A20" s="16" t="s">
        <v>13</v>
      </c>
      <c r="B20" s="16"/>
      <c r="C20" s="16"/>
      <c r="D20" s="74">
        <f>D21+D22</f>
        <v>905398.52</v>
      </c>
    </row>
    <row r="21" spans="1:8" ht="14.4" customHeight="1" x14ac:dyDescent="0.35">
      <c r="A21" s="15" t="s">
        <v>14</v>
      </c>
      <c r="B21" s="15" t="s">
        <v>55</v>
      </c>
      <c r="C21" s="15"/>
      <c r="D21" s="36">
        <f>[4]Лист_1!$L$82</f>
        <v>646713.22857142857</v>
      </c>
    </row>
    <row r="22" spans="1:8" ht="14.4" customHeight="1" x14ac:dyDescent="0.35">
      <c r="A22" s="15" t="s">
        <v>15</v>
      </c>
      <c r="B22" s="15" t="s">
        <v>267</v>
      </c>
      <c r="C22" s="15"/>
      <c r="D22" s="36">
        <f>[4]Лист_1!$L$83</f>
        <v>258685.29142857142</v>
      </c>
    </row>
    <row r="23" spans="1:8" ht="14.4" customHeight="1" x14ac:dyDescent="0.35">
      <c r="A23" s="15"/>
      <c r="B23" s="15"/>
      <c r="C23" s="15"/>
      <c r="D23" s="36"/>
    </row>
    <row r="24" spans="1:8" ht="14.4" customHeight="1" x14ac:dyDescent="0.35">
      <c r="A24" s="15"/>
      <c r="B24" s="15"/>
      <c r="C24" s="15"/>
      <c r="D24" s="36"/>
    </row>
    <row r="25" spans="1:8" ht="81.650000000000006" customHeight="1" x14ac:dyDescent="0.35">
      <c r="A25" s="14" t="s">
        <v>9</v>
      </c>
      <c r="B25" s="14" t="s">
        <v>269</v>
      </c>
      <c r="C25" s="14" t="s">
        <v>270</v>
      </c>
      <c r="D25" s="51" t="s">
        <v>271</v>
      </c>
    </row>
    <row r="26" spans="1:8" ht="14.4" customHeight="1" x14ac:dyDescent="0.35">
      <c r="A26" s="15" t="s">
        <v>78</v>
      </c>
      <c r="B26" s="15"/>
      <c r="C26" s="36"/>
      <c r="D26" s="36">
        <v>-454027.22857142845</v>
      </c>
    </row>
    <row r="27" spans="1:8" ht="30.65" customHeight="1" x14ac:dyDescent="0.35">
      <c r="A27" s="15" t="s">
        <v>286</v>
      </c>
      <c r="B27" s="14"/>
      <c r="C27" s="34"/>
      <c r="D27" s="33">
        <f>'[3]2025'!$Q$96</f>
        <v>45000</v>
      </c>
    </row>
    <row r="28" spans="1:8" ht="18" customHeight="1" x14ac:dyDescent="0.35">
      <c r="A28" s="16" t="s">
        <v>80</v>
      </c>
      <c r="B28" s="14"/>
      <c r="C28" s="34"/>
      <c r="D28" s="33">
        <f>[4]Лист_1!$Y$83</f>
        <v>247756.35142857142</v>
      </c>
    </row>
    <row r="29" spans="1:8" ht="22" customHeight="1" x14ac:dyDescent="0.35">
      <c r="A29" s="129" t="str">
        <f>'К. Беляева 61в'!A31</f>
        <v>Выполнено работ в 2025г.</v>
      </c>
      <c r="B29" s="129"/>
      <c r="C29" s="129"/>
      <c r="D29" s="129"/>
    </row>
    <row r="30" spans="1:8" ht="18" customHeight="1" x14ac:dyDescent="0.35">
      <c r="A30" s="78" t="s">
        <v>256</v>
      </c>
      <c r="B30" s="80">
        <v>45834</v>
      </c>
      <c r="C30" s="29">
        <f>D30</f>
        <v>220000</v>
      </c>
      <c r="D30" s="29">
        <v>220000</v>
      </c>
    </row>
    <row r="31" spans="1:8" ht="18" customHeight="1" x14ac:dyDescent="0.35">
      <c r="A31" s="78" t="s">
        <v>257</v>
      </c>
      <c r="B31" s="80">
        <v>45838</v>
      </c>
      <c r="C31" s="28">
        <v>70000</v>
      </c>
      <c r="D31" s="28">
        <v>70000</v>
      </c>
    </row>
    <row r="32" spans="1:8" ht="18" customHeight="1" x14ac:dyDescent="0.35">
      <c r="A32" s="87" t="s">
        <v>258</v>
      </c>
      <c r="B32" s="80">
        <v>45855</v>
      </c>
      <c r="C32" s="29">
        <v>730</v>
      </c>
      <c r="D32" s="29">
        <v>730</v>
      </c>
      <c r="F32" s="3" t="s">
        <v>58</v>
      </c>
      <c r="H32" s="39">
        <f>D32-C32</f>
        <v>0</v>
      </c>
    </row>
    <row r="33" spans="1:4" ht="18" customHeight="1" x14ac:dyDescent="0.35">
      <c r="A33" s="87" t="s">
        <v>259</v>
      </c>
      <c r="B33" s="80">
        <v>45856</v>
      </c>
      <c r="C33" s="28">
        <v>750</v>
      </c>
      <c r="D33" s="28">
        <v>750</v>
      </c>
    </row>
    <row r="34" spans="1:4" ht="18" customHeight="1" x14ac:dyDescent="0.35">
      <c r="A34" s="87" t="s">
        <v>260</v>
      </c>
      <c r="B34" s="80">
        <v>45856</v>
      </c>
      <c r="C34" s="28">
        <v>2500</v>
      </c>
      <c r="D34" s="28">
        <v>2500</v>
      </c>
    </row>
    <row r="35" spans="1:4" ht="18" customHeight="1" x14ac:dyDescent="0.35">
      <c r="A35" s="87" t="s">
        <v>261</v>
      </c>
      <c r="B35" s="80">
        <v>45881</v>
      </c>
      <c r="C35" s="28">
        <v>11200</v>
      </c>
      <c r="D35" s="28">
        <v>11200</v>
      </c>
    </row>
    <row r="36" spans="1:4" ht="18" customHeight="1" x14ac:dyDescent="0.35">
      <c r="A36" s="78" t="s">
        <v>262</v>
      </c>
      <c r="B36" s="80">
        <v>45882</v>
      </c>
      <c r="C36" s="28">
        <v>122250</v>
      </c>
      <c r="D36" s="28">
        <v>122250</v>
      </c>
    </row>
    <row r="37" spans="1:4" ht="18" customHeight="1" x14ac:dyDescent="0.35">
      <c r="A37" s="87" t="s">
        <v>263</v>
      </c>
      <c r="B37" s="80">
        <v>45883</v>
      </c>
      <c r="C37" s="28">
        <v>7359.03</v>
      </c>
      <c r="D37" s="28">
        <v>7359.03</v>
      </c>
    </row>
    <row r="38" spans="1:4" ht="18" customHeight="1" x14ac:dyDescent="0.35">
      <c r="A38" s="78" t="s">
        <v>264</v>
      </c>
      <c r="B38" s="80">
        <v>45897</v>
      </c>
      <c r="C38" s="28">
        <v>1400</v>
      </c>
      <c r="D38" s="28">
        <v>1400</v>
      </c>
    </row>
    <row r="39" spans="1:4" ht="18" customHeight="1" x14ac:dyDescent="0.35">
      <c r="A39" s="78" t="s">
        <v>265</v>
      </c>
      <c r="B39" s="80">
        <v>45918</v>
      </c>
      <c r="C39" s="28">
        <v>85000</v>
      </c>
      <c r="D39" s="28">
        <v>85000</v>
      </c>
    </row>
    <row r="40" spans="1:4" ht="18" customHeight="1" x14ac:dyDescent="0.35">
      <c r="A40" s="87" t="s">
        <v>266</v>
      </c>
      <c r="B40" s="80">
        <v>45966</v>
      </c>
      <c r="C40" s="28">
        <v>20480</v>
      </c>
      <c r="D40" s="28">
        <v>20480</v>
      </c>
    </row>
    <row r="41" spans="1:4" ht="18" hidden="1" customHeight="1" x14ac:dyDescent="0.35">
      <c r="A41" s="15"/>
      <c r="B41" s="15"/>
      <c r="C41" s="15"/>
      <c r="D41" s="15"/>
    </row>
    <row r="42" spans="1:4" ht="18" hidden="1" customHeight="1" x14ac:dyDescent="0.35">
      <c r="A42" s="15"/>
      <c r="B42" s="15"/>
      <c r="C42" s="15"/>
      <c r="D42" s="15"/>
    </row>
    <row r="43" spans="1:4" ht="18" hidden="1" customHeight="1" x14ac:dyDescent="0.35">
      <c r="A43" s="15"/>
      <c r="B43" s="15"/>
      <c r="C43" s="15"/>
      <c r="D43" s="15"/>
    </row>
    <row r="44" spans="1:4" ht="18" hidden="1" customHeight="1" x14ac:dyDescent="0.35">
      <c r="A44" s="15"/>
      <c r="B44" s="15"/>
      <c r="C44" s="28"/>
      <c r="D44" s="15"/>
    </row>
    <row r="45" spans="1:4" ht="18" hidden="1" customHeight="1" x14ac:dyDescent="0.35">
      <c r="A45" s="18"/>
      <c r="B45" s="18"/>
      <c r="C45" s="30"/>
      <c r="D45" s="18"/>
    </row>
    <row r="46" spans="1:4" ht="18" hidden="1" customHeight="1" x14ac:dyDescent="0.35">
      <c r="A46" s="18"/>
      <c r="B46" s="15"/>
      <c r="C46" s="30"/>
      <c r="D46" s="15"/>
    </row>
    <row r="47" spans="1:4" ht="18" hidden="1" customHeight="1" x14ac:dyDescent="0.35">
      <c r="A47" s="15"/>
      <c r="B47" s="15"/>
      <c r="C47" s="15"/>
      <c r="D47" s="15"/>
    </row>
    <row r="48" spans="1:4" ht="18" hidden="1" customHeight="1" x14ac:dyDescent="0.35">
      <c r="A48" s="15"/>
      <c r="B48" s="15"/>
      <c r="C48" s="15"/>
      <c r="D48" s="15"/>
    </row>
    <row r="49" spans="1:4" ht="18" hidden="1" customHeight="1" x14ac:dyDescent="0.35">
      <c r="A49" s="15"/>
      <c r="B49" s="15"/>
      <c r="C49" s="15"/>
      <c r="D49" s="15"/>
    </row>
    <row r="50" spans="1:4" ht="18" customHeight="1" x14ac:dyDescent="0.35">
      <c r="A50" s="15" t="s">
        <v>248</v>
      </c>
      <c r="B50" s="15"/>
      <c r="C50" s="36">
        <v>19190.070899999999</v>
      </c>
      <c r="D50" s="28">
        <v>19190.070899999999</v>
      </c>
    </row>
    <row r="51" spans="1:4" ht="18" customHeight="1" x14ac:dyDescent="0.35">
      <c r="A51" s="15"/>
      <c r="B51" s="15"/>
      <c r="C51" s="15"/>
      <c r="D51" s="15"/>
    </row>
    <row r="52" spans="1:4" ht="14.4" hidden="1" customHeight="1" x14ac:dyDescent="0.35">
      <c r="A52" s="15"/>
      <c r="B52" s="30"/>
      <c r="C52" s="15"/>
      <c r="D52" s="15"/>
    </row>
    <row r="53" spans="1:4" ht="14.4" hidden="1" customHeight="1" x14ac:dyDescent="0.35">
      <c r="A53" s="15"/>
      <c r="B53" s="15"/>
      <c r="C53" s="15"/>
      <c r="D53" s="15"/>
    </row>
    <row r="54" spans="1:4" ht="14.4" customHeight="1" x14ac:dyDescent="0.35">
      <c r="A54" s="16" t="s">
        <v>17</v>
      </c>
      <c r="B54" s="16"/>
      <c r="C54" s="38">
        <f>SUM(C30:C53)</f>
        <v>560859.10090000008</v>
      </c>
      <c r="D54" s="38">
        <f>SUM(D30:D53)</f>
        <v>560859.10090000008</v>
      </c>
    </row>
    <row r="55" spans="1:4" ht="14.4" customHeight="1" x14ac:dyDescent="0.35">
      <c r="A55" s="16" t="s">
        <v>126</v>
      </c>
      <c r="B55" s="16"/>
      <c r="C55" s="32">
        <f>C26+C27+C28-C54</f>
        <v>-560859.10090000008</v>
      </c>
      <c r="D55" s="32">
        <f>(D26+D27+D28)-D54</f>
        <v>-722129.97804285714</v>
      </c>
    </row>
    <row r="56" spans="1:4" ht="10.25" customHeight="1" x14ac:dyDescent="0.35">
      <c r="A56" s="9"/>
      <c r="B56" s="21"/>
      <c r="C56" s="21"/>
      <c r="D56" s="21"/>
    </row>
    <row r="57" spans="1:4" ht="16.75" customHeight="1" x14ac:dyDescent="0.35">
      <c r="A57" s="123" t="s">
        <v>128</v>
      </c>
      <c r="B57" s="123"/>
      <c r="C57" s="123"/>
      <c r="D57" s="120">
        <f>D54</f>
        <v>560859.10090000008</v>
      </c>
    </row>
    <row r="58" spans="1:4" ht="46.75" customHeight="1" x14ac:dyDescent="0.35">
      <c r="A58" s="123" t="s">
        <v>38</v>
      </c>
      <c r="B58" s="123"/>
      <c r="C58" s="123"/>
      <c r="D58" s="123"/>
    </row>
    <row r="59" spans="1:4" ht="13.75" customHeight="1" x14ac:dyDescent="0.35">
      <c r="A59" s="22"/>
      <c r="B59" s="21"/>
      <c r="C59" s="21"/>
      <c r="D59" s="21"/>
    </row>
    <row r="60" spans="1:4" ht="15.5" x14ac:dyDescent="0.35">
      <c r="A60" s="25" t="s">
        <v>18</v>
      </c>
      <c r="B60" s="21"/>
      <c r="C60" s="21"/>
      <c r="D60" s="21"/>
    </row>
    <row r="61" spans="1:4" ht="7.25" customHeight="1" x14ac:dyDescent="0.35">
      <c r="A61" s="22"/>
      <c r="B61" s="21"/>
      <c r="C61" s="21"/>
      <c r="D61" s="21"/>
    </row>
    <row r="62" spans="1:4" ht="15.5" x14ac:dyDescent="0.35">
      <c r="A62" s="22" t="s">
        <v>23</v>
      </c>
      <c r="B62" s="21"/>
      <c r="C62" s="21" t="s">
        <v>27</v>
      </c>
      <c r="D62" s="21"/>
    </row>
    <row r="63" spans="1:4" ht="15.65" hidden="1" customHeight="1" x14ac:dyDescent="0.35">
      <c r="A63" s="22"/>
      <c r="B63" s="21"/>
      <c r="C63" s="21"/>
      <c r="D63" s="21"/>
    </row>
    <row r="64" spans="1:4" ht="15.5" hidden="1" x14ac:dyDescent="0.35">
      <c r="A64" s="22" t="s">
        <v>37</v>
      </c>
      <c r="B64" s="21"/>
      <c r="C64" s="21" t="s">
        <v>36</v>
      </c>
      <c r="D64" s="21"/>
    </row>
    <row r="65" spans="1:4" ht="15.5" hidden="1" x14ac:dyDescent="0.35">
      <c r="A65" s="23"/>
      <c r="B65" s="23"/>
      <c r="C65" s="23"/>
      <c r="D65" s="23"/>
    </row>
    <row r="66" spans="1:4" ht="15.5" hidden="1" x14ac:dyDescent="0.35">
      <c r="A66" s="22" t="s">
        <v>30</v>
      </c>
      <c r="B66" s="23"/>
      <c r="C66" s="23"/>
      <c r="D66" s="23"/>
    </row>
    <row r="67" spans="1:4" ht="15.5" x14ac:dyDescent="0.35">
      <c r="A67" s="23"/>
      <c r="B67" s="23"/>
      <c r="C67" s="23"/>
      <c r="D67" s="23"/>
    </row>
    <row r="68" spans="1:4" ht="15.5" x14ac:dyDescent="0.35">
      <c r="A68" s="23"/>
      <c r="B68" s="23"/>
      <c r="C68" s="23"/>
      <c r="D68" s="23"/>
    </row>
    <row r="69" spans="1:4" ht="15.5" x14ac:dyDescent="0.35">
      <c r="A69" s="23"/>
      <c r="B69" s="23"/>
      <c r="C69" s="23"/>
      <c r="D69" s="23"/>
    </row>
    <row r="70" spans="1:4" ht="15.5" x14ac:dyDescent="0.35">
      <c r="A70" s="23"/>
      <c r="B70" s="23"/>
      <c r="C70" s="23"/>
      <c r="D70" s="23"/>
    </row>
    <row r="71" spans="1:4" ht="15.5" x14ac:dyDescent="0.35">
      <c r="A71" s="23"/>
      <c r="B71" s="23"/>
      <c r="C71" s="23"/>
      <c r="D71" s="23"/>
    </row>
    <row r="72" spans="1:4" ht="15.5" x14ac:dyDescent="0.35">
      <c r="A72" s="23"/>
      <c r="B72" s="23"/>
      <c r="C72" s="23"/>
      <c r="D72" s="23"/>
    </row>
    <row r="73" spans="1:4" ht="15.5" x14ac:dyDescent="0.35">
      <c r="A73" s="23"/>
      <c r="B73" s="23"/>
      <c r="C73" s="23"/>
      <c r="D73" s="23"/>
    </row>
    <row r="74" spans="1:4" ht="15.5" x14ac:dyDescent="0.35">
      <c r="A74" s="23"/>
      <c r="B74" s="23"/>
      <c r="C74" s="23"/>
      <c r="D74" s="23"/>
    </row>
    <row r="75" spans="1:4" ht="15.5" x14ac:dyDescent="0.35">
      <c r="A75" s="23"/>
      <c r="B75" s="23"/>
      <c r="C75" s="23"/>
      <c r="D75" s="23"/>
    </row>
    <row r="76" spans="1:4" ht="15.5" x14ac:dyDescent="0.35">
      <c r="A76" s="23"/>
      <c r="B76" s="23"/>
      <c r="C76" s="23"/>
      <c r="D76" s="23"/>
    </row>
    <row r="77" spans="1:4" ht="15.5" x14ac:dyDescent="0.35">
      <c r="A77" s="23"/>
      <c r="B77" s="23"/>
      <c r="C77" s="23"/>
      <c r="D77" s="23"/>
    </row>
    <row r="78" spans="1:4" ht="15.5" x14ac:dyDescent="0.35">
      <c r="A78" s="23"/>
      <c r="B78" s="23"/>
      <c r="C78" s="23"/>
      <c r="D78" s="23"/>
    </row>
    <row r="79" spans="1:4" ht="15.5" x14ac:dyDescent="0.35">
      <c r="A79" s="23"/>
      <c r="B79" s="23"/>
      <c r="C79" s="23"/>
      <c r="D79" s="23"/>
    </row>
    <row r="80" spans="1:4" ht="15.5" x14ac:dyDescent="0.35">
      <c r="A80" s="23"/>
      <c r="B80" s="23"/>
      <c r="C80" s="23"/>
      <c r="D80" s="23"/>
    </row>
  </sheetData>
  <mergeCells count="13">
    <mergeCell ref="B11:D11"/>
    <mergeCell ref="A4:D4"/>
    <mergeCell ref="A7:B7"/>
    <mergeCell ref="B8:D8"/>
    <mergeCell ref="A9:C9"/>
    <mergeCell ref="B10:D10"/>
    <mergeCell ref="A58:D58"/>
    <mergeCell ref="B12:D12"/>
    <mergeCell ref="B13:D13"/>
    <mergeCell ref="A14:D14"/>
    <mergeCell ref="A16:D16"/>
    <mergeCell ref="A57:C57"/>
    <mergeCell ref="A29:D29"/>
  </mergeCells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1570-7CA4-48ED-AE91-A1CB627E7221}">
  <sheetPr>
    <pageSetUpPr fitToPage="1"/>
  </sheetPr>
  <dimension ref="A1:F100"/>
  <sheetViews>
    <sheetView zoomScale="55" zoomScaleNormal="55" workbookViewId="0">
      <selection activeCell="D82" sqref="A1:D82"/>
    </sheetView>
  </sheetViews>
  <sheetFormatPr defaultRowHeight="14.5" x14ac:dyDescent="0.35"/>
  <cols>
    <col min="1" max="1" width="58.54296875" style="3" customWidth="1"/>
    <col min="2" max="3" width="25.90625" style="3" customWidth="1"/>
    <col min="4" max="4" width="30.6328125" style="3" customWidth="1"/>
    <col min="5" max="8" width="0" style="3" hidden="1" customWidth="1"/>
    <col min="9" max="16384" width="8.7265625" style="3"/>
  </cols>
  <sheetData>
    <row r="1" spans="1:4" x14ac:dyDescent="0.35">
      <c r="A1" s="1"/>
      <c r="B1" s="1"/>
      <c r="C1" s="1"/>
      <c r="D1" s="2" t="s">
        <v>0</v>
      </c>
    </row>
    <row r="2" spans="1:4" x14ac:dyDescent="0.35">
      <c r="A2" s="1"/>
      <c r="B2" s="1"/>
      <c r="C2" s="1"/>
      <c r="D2" s="2" t="s">
        <v>1</v>
      </c>
    </row>
    <row r="3" spans="1:4" x14ac:dyDescent="0.35">
      <c r="A3" s="1"/>
      <c r="B3" s="1"/>
      <c r="C3" s="1"/>
      <c r="D3" s="2" t="s">
        <v>2</v>
      </c>
    </row>
    <row r="4" spans="1:4" ht="78" customHeight="1" x14ac:dyDescent="0.35">
      <c r="A4" s="121" t="s">
        <v>214</v>
      </c>
      <c r="B4" s="121"/>
      <c r="C4" s="121"/>
      <c r="D4" s="121"/>
    </row>
    <row r="5" spans="1:4" ht="15.5" x14ac:dyDescent="0.35">
      <c r="A5" s="4" t="s">
        <v>31</v>
      </c>
      <c r="B5" s="5"/>
      <c r="C5" s="6"/>
      <c r="D5" s="6" t="s">
        <v>156</v>
      </c>
    </row>
    <row r="6" spans="1:4" ht="15.5" x14ac:dyDescent="0.35">
      <c r="A6" s="9"/>
      <c r="B6" s="10"/>
      <c r="C6" s="10"/>
      <c r="D6" s="10"/>
    </row>
    <row r="7" spans="1:4" ht="16.75" customHeight="1" x14ac:dyDescent="0.35">
      <c r="A7" s="123" t="s">
        <v>3</v>
      </c>
      <c r="B7" s="123"/>
      <c r="C7" s="130" t="s">
        <v>41</v>
      </c>
      <c r="D7" s="130"/>
    </row>
    <row r="8" spans="1:4" ht="15.5" x14ac:dyDescent="0.35">
      <c r="A8" s="95" t="s">
        <v>33</v>
      </c>
      <c r="B8" s="122" t="s">
        <v>79</v>
      </c>
      <c r="C8" s="122"/>
      <c r="D8" s="122"/>
    </row>
    <row r="9" spans="1:4" ht="15.5" x14ac:dyDescent="0.35">
      <c r="A9" s="123" t="s">
        <v>83</v>
      </c>
      <c r="B9" s="123"/>
      <c r="C9" s="123"/>
      <c r="D9" s="13"/>
    </row>
    <row r="10" spans="1:4" ht="15.5" x14ac:dyDescent="0.35">
      <c r="A10" s="11" t="s">
        <v>75</v>
      </c>
      <c r="B10" s="124" t="s">
        <v>5</v>
      </c>
      <c r="C10" s="124"/>
      <c r="D10" s="124"/>
    </row>
    <row r="11" spans="1:4" ht="15.5" x14ac:dyDescent="0.35">
      <c r="A11" s="11" t="s">
        <v>21</v>
      </c>
      <c r="B11" s="124" t="s">
        <v>6</v>
      </c>
      <c r="C11" s="124"/>
      <c r="D11" s="124"/>
    </row>
    <row r="12" spans="1:4" ht="16.25" customHeight="1" x14ac:dyDescent="0.35">
      <c r="A12" s="95" t="s">
        <v>32</v>
      </c>
      <c r="B12" s="124" t="s">
        <v>7</v>
      </c>
      <c r="C12" s="124"/>
      <c r="D12" s="124"/>
    </row>
    <row r="13" spans="1:4" ht="15.5" x14ac:dyDescent="0.35">
      <c r="A13" s="95" t="s">
        <v>22</v>
      </c>
      <c r="B13" s="124" t="s">
        <v>24</v>
      </c>
      <c r="C13" s="124"/>
      <c r="D13" s="124"/>
    </row>
    <row r="14" spans="1:4" ht="15.5" x14ac:dyDescent="0.35">
      <c r="A14" s="123" t="s">
        <v>8</v>
      </c>
      <c r="B14" s="123"/>
      <c r="C14" s="123"/>
      <c r="D14" s="123"/>
    </row>
    <row r="15" spans="1:4" ht="7.75" customHeight="1" x14ac:dyDescent="0.35">
      <c r="A15" s="95"/>
      <c r="B15" s="95"/>
      <c r="C15" s="95"/>
      <c r="D15" s="95"/>
    </row>
    <row r="16" spans="1:4" ht="37" customHeight="1" x14ac:dyDescent="0.35">
      <c r="A16" s="131" t="s">
        <v>249</v>
      </c>
      <c r="B16" s="131"/>
      <c r="C16" s="131"/>
      <c r="D16" s="131"/>
    </row>
    <row r="17" spans="1:5" ht="34.5" x14ac:dyDescent="0.35">
      <c r="A17" s="26" t="s">
        <v>9</v>
      </c>
      <c r="B17" s="26" t="s">
        <v>19</v>
      </c>
      <c r="C17" s="26" t="s">
        <v>10</v>
      </c>
      <c r="D17" s="26" t="s">
        <v>20</v>
      </c>
    </row>
    <row r="18" spans="1:5" ht="15.5" x14ac:dyDescent="0.35">
      <c r="A18" s="15" t="s">
        <v>11</v>
      </c>
      <c r="B18" s="15"/>
      <c r="C18" s="15"/>
      <c r="D18" s="27">
        <f>[5]Лист_1!$F$386</f>
        <v>512137.75</v>
      </c>
    </row>
    <row r="19" spans="1:5" ht="15" x14ac:dyDescent="0.35">
      <c r="A19" s="16" t="s">
        <v>12</v>
      </c>
      <c r="B19" s="16"/>
      <c r="C19" s="16"/>
      <c r="D19" s="74">
        <f>[5]Лист_1!$AG$386</f>
        <v>558517.52</v>
      </c>
    </row>
    <row r="20" spans="1:5" ht="30" x14ac:dyDescent="0.35">
      <c r="A20" s="16" t="s">
        <v>13</v>
      </c>
      <c r="B20" s="16"/>
      <c r="C20" s="16"/>
      <c r="D20" s="74">
        <f>D21+D22</f>
        <v>2696310.16</v>
      </c>
    </row>
    <row r="21" spans="1:5" ht="15.5" x14ac:dyDescent="0.35">
      <c r="A21" s="15" t="s">
        <v>14</v>
      </c>
      <c r="B21" s="15"/>
      <c r="C21" s="15"/>
      <c r="D21" s="69">
        <f>[5]Лист_1!$M$388</f>
        <v>2045252.1703483963</v>
      </c>
    </row>
    <row r="22" spans="1:5" ht="15.5" x14ac:dyDescent="0.35">
      <c r="A22" s="15" t="s">
        <v>15</v>
      </c>
      <c r="B22" s="15"/>
      <c r="C22" s="15"/>
      <c r="D22" s="69">
        <f>[5]Лист_1!$M$389</f>
        <v>651057.98965160409</v>
      </c>
    </row>
    <row r="23" spans="1:5" ht="15.5" x14ac:dyDescent="0.35">
      <c r="A23" s="15"/>
      <c r="B23" s="15"/>
      <c r="C23" s="15"/>
      <c r="D23" s="15"/>
    </row>
    <row r="24" spans="1:5" ht="15.5" x14ac:dyDescent="0.35">
      <c r="A24" s="15"/>
      <c r="B24" s="15"/>
      <c r="C24" s="15"/>
      <c r="D24" s="15"/>
    </row>
    <row r="25" spans="1:5" ht="15.5" x14ac:dyDescent="0.35">
      <c r="A25" s="15"/>
      <c r="B25" s="15"/>
      <c r="C25" s="15"/>
      <c r="D25" s="15"/>
    </row>
    <row r="26" spans="1:5" ht="62" x14ac:dyDescent="0.35">
      <c r="A26" s="14" t="s">
        <v>9</v>
      </c>
      <c r="B26" s="14" t="s">
        <v>269</v>
      </c>
      <c r="C26" s="14" t="s">
        <v>270</v>
      </c>
      <c r="D26" s="51" t="s">
        <v>271</v>
      </c>
    </row>
    <row r="27" spans="1:5" ht="15.5" x14ac:dyDescent="0.35">
      <c r="A27" s="15" t="s">
        <v>78</v>
      </c>
      <c r="B27" s="15"/>
      <c r="C27" s="17">
        <v>0</v>
      </c>
      <c r="D27" s="69">
        <v>-1688118.16092163</v>
      </c>
    </row>
    <row r="28" spans="1:5" ht="30.65" customHeight="1" x14ac:dyDescent="0.35">
      <c r="A28" s="15" t="s">
        <v>130</v>
      </c>
      <c r="B28" s="14"/>
      <c r="C28" s="29"/>
      <c r="D28" s="69">
        <f>[6]КБ61В!$D$270</f>
        <v>29200</v>
      </c>
    </row>
    <row r="29" spans="1:5" ht="17.399999999999999" customHeight="1" x14ac:dyDescent="0.35">
      <c r="A29" s="16" t="s">
        <v>81</v>
      </c>
      <c r="B29" s="64"/>
      <c r="C29" s="63"/>
      <c r="D29" s="69">
        <f>[5]Лист_1!$Z$389</f>
        <v>639014.13349430845</v>
      </c>
    </row>
    <row r="30" spans="1:5" ht="6" customHeight="1" x14ac:dyDescent="0.35">
      <c r="A30" s="15"/>
      <c r="B30" s="15"/>
      <c r="C30" s="15"/>
      <c r="D30" s="15"/>
    </row>
    <row r="31" spans="1:5" ht="15.5" x14ac:dyDescent="0.35">
      <c r="A31" s="16" t="s">
        <v>284</v>
      </c>
      <c r="B31" s="15"/>
      <c r="C31" s="52"/>
      <c r="D31" s="74"/>
      <c r="E31" s="101"/>
    </row>
    <row r="32" spans="1:5" ht="15.5" x14ac:dyDescent="0.35">
      <c r="A32" s="78" t="s">
        <v>202</v>
      </c>
      <c r="B32" s="80">
        <v>45657</v>
      </c>
      <c r="C32" s="15">
        <v>2500</v>
      </c>
      <c r="D32" s="66">
        <v>2500</v>
      </c>
    </row>
    <row r="33" spans="1:4" ht="15.5" x14ac:dyDescent="0.35">
      <c r="A33" s="87" t="s">
        <v>203</v>
      </c>
      <c r="B33" s="89">
        <v>45705</v>
      </c>
      <c r="C33" s="15">
        <v>18600</v>
      </c>
      <c r="D33" s="66">
        <v>18600</v>
      </c>
    </row>
    <row r="34" spans="1:4" ht="15.5" x14ac:dyDescent="0.35">
      <c r="A34" s="78" t="s">
        <v>204</v>
      </c>
      <c r="B34" s="80">
        <v>45713</v>
      </c>
      <c r="C34" s="15">
        <v>2787</v>
      </c>
      <c r="D34" s="66">
        <v>2787</v>
      </c>
    </row>
    <row r="35" spans="1:4" ht="15.5" hidden="1" x14ac:dyDescent="0.35">
      <c r="A35" s="87"/>
      <c r="B35" s="89"/>
      <c r="C35" s="15"/>
      <c r="D35" s="66"/>
    </row>
    <row r="36" spans="1:4" ht="15.5" x14ac:dyDescent="0.35">
      <c r="A36" s="78" t="s">
        <v>205</v>
      </c>
      <c r="B36" s="80">
        <v>45799</v>
      </c>
      <c r="C36" s="15">
        <v>2396</v>
      </c>
      <c r="D36" s="66">
        <v>2396</v>
      </c>
    </row>
    <row r="37" spans="1:4" ht="29" x14ac:dyDescent="0.35">
      <c r="A37" s="78" t="s">
        <v>285</v>
      </c>
      <c r="B37" s="80">
        <v>45838</v>
      </c>
      <c r="C37" s="15">
        <v>70000</v>
      </c>
      <c r="D37" s="66">
        <v>70000</v>
      </c>
    </row>
    <row r="38" spans="1:4" ht="29" x14ac:dyDescent="0.35">
      <c r="A38" s="78" t="str">
        <f>[7]TDSheet!$I$32</f>
        <v>Выполнение работ на системе пожарной сигнализации в МКД по адресу г.Пермь, ул.К.Беляева 61В</v>
      </c>
      <c r="B38" s="81" t="str">
        <f>[7]TDSheet!$B$32</f>
        <v>09.07.2025</v>
      </c>
      <c r="C38" s="15">
        <v>73000</v>
      </c>
      <c r="D38" s="66">
        <f>C38</f>
        <v>73000</v>
      </c>
    </row>
    <row r="39" spans="1:4" ht="15.5" x14ac:dyDescent="0.35">
      <c r="A39" s="117" t="s">
        <v>206</v>
      </c>
      <c r="B39" s="80">
        <v>45862</v>
      </c>
      <c r="C39" s="15">
        <v>58000</v>
      </c>
      <c r="D39" s="66">
        <v>58000</v>
      </c>
    </row>
    <row r="40" spans="1:4" ht="15.5" x14ac:dyDescent="0.35">
      <c r="A40" s="78" t="s">
        <v>207</v>
      </c>
      <c r="B40" s="80">
        <v>45924</v>
      </c>
      <c r="C40" s="15">
        <v>5375</v>
      </c>
      <c r="D40" s="66">
        <v>5375</v>
      </c>
    </row>
    <row r="41" spans="1:4" ht="15.5" x14ac:dyDescent="0.35">
      <c r="A41" s="78" t="s">
        <v>208</v>
      </c>
      <c r="B41" s="80">
        <v>45936</v>
      </c>
      <c r="C41" s="15">
        <v>6146.5</v>
      </c>
      <c r="D41" s="66">
        <v>6146.5</v>
      </c>
    </row>
    <row r="42" spans="1:4" ht="15.5" x14ac:dyDescent="0.35">
      <c r="A42" s="78" t="s">
        <v>209</v>
      </c>
      <c r="B42" s="80">
        <v>45971</v>
      </c>
      <c r="C42" s="15">
        <v>296535</v>
      </c>
      <c r="D42" s="66">
        <v>296535</v>
      </c>
    </row>
    <row r="43" spans="1:4" ht="28.75" customHeight="1" x14ac:dyDescent="0.35">
      <c r="A43" s="78" t="s">
        <v>210</v>
      </c>
      <c r="B43" s="80">
        <v>46013</v>
      </c>
      <c r="C43" s="15">
        <v>1311761.9199999999</v>
      </c>
      <c r="D43" s="66">
        <v>1311761.9199999999</v>
      </c>
    </row>
    <row r="44" spans="1:4" ht="16.75" customHeight="1" x14ac:dyDescent="0.35">
      <c r="A44" s="87" t="s">
        <v>211</v>
      </c>
      <c r="B44" s="80">
        <v>46014</v>
      </c>
      <c r="C44" s="15">
        <v>12670</v>
      </c>
      <c r="D44" s="66">
        <v>12670</v>
      </c>
    </row>
    <row r="45" spans="1:4" ht="13.25" customHeight="1" x14ac:dyDescent="0.35">
      <c r="A45" s="87" t="s">
        <v>212</v>
      </c>
      <c r="B45" s="118">
        <v>46017</v>
      </c>
      <c r="C45" s="15">
        <v>22550</v>
      </c>
      <c r="D45" s="66">
        <v>22550</v>
      </c>
    </row>
    <row r="46" spans="1:4" ht="13.25" customHeight="1" x14ac:dyDescent="0.35">
      <c r="A46" s="65"/>
      <c r="B46" s="15"/>
      <c r="C46" s="15"/>
      <c r="D46" s="66"/>
    </row>
    <row r="47" spans="1:4" ht="27.65" hidden="1" customHeight="1" x14ac:dyDescent="0.35">
      <c r="A47" s="65"/>
      <c r="B47" s="15"/>
      <c r="C47" s="15"/>
      <c r="D47" s="66"/>
    </row>
    <row r="48" spans="1:4" ht="42.65" hidden="1" customHeight="1" x14ac:dyDescent="0.35">
      <c r="A48" s="65"/>
      <c r="B48" s="18"/>
      <c r="C48" s="15"/>
      <c r="D48" s="66"/>
    </row>
    <row r="49" spans="1:6" ht="19.25" hidden="1" customHeight="1" x14ac:dyDescent="0.35">
      <c r="A49" s="65"/>
      <c r="B49" s="18"/>
      <c r="C49" s="15"/>
      <c r="D49" s="66"/>
    </row>
    <row r="50" spans="1:6" ht="19.25" hidden="1" customHeight="1" x14ac:dyDescent="0.35">
      <c r="A50" s="65"/>
      <c r="B50" s="18"/>
      <c r="C50" s="15"/>
      <c r="D50" s="66"/>
      <c r="F50" s="3" t="e">
        <f>#REF!</f>
        <v>#REF!</v>
      </c>
    </row>
    <row r="51" spans="1:6" ht="15.5" hidden="1" x14ac:dyDescent="0.35">
      <c r="A51" s="15"/>
      <c r="B51" s="15"/>
      <c r="C51" s="15"/>
      <c r="D51" s="15"/>
    </row>
    <row r="52" spans="1:6" ht="15.5" hidden="1" x14ac:dyDescent="0.35">
      <c r="A52" s="15"/>
      <c r="B52" s="15"/>
      <c r="C52" s="15"/>
      <c r="D52" s="15"/>
    </row>
    <row r="53" spans="1:6" ht="15.5" hidden="1" x14ac:dyDescent="0.35">
      <c r="A53" s="15"/>
      <c r="B53" s="15"/>
      <c r="C53" s="15"/>
      <c r="D53" s="15"/>
    </row>
    <row r="54" spans="1:6" ht="15.5" hidden="1" x14ac:dyDescent="0.35">
      <c r="A54" s="15"/>
      <c r="C54" s="15"/>
      <c r="D54" s="15"/>
    </row>
    <row r="55" spans="1:6" ht="15.5" hidden="1" x14ac:dyDescent="0.35">
      <c r="A55" s="15"/>
      <c r="B55" s="15"/>
      <c r="C55" s="15"/>
      <c r="D55" s="119"/>
    </row>
    <row r="56" spans="1:6" ht="15.5" hidden="1" x14ac:dyDescent="0.35">
      <c r="A56" s="15"/>
      <c r="B56" s="15"/>
      <c r="C56" s="15"/>
      <c r="D56" s="119"/>
    </row>
    <row r="57" spans="1:6" ht="15.5" hidden="1" x14ac:dyDescent="0.35">
      <c r="A57" s="15"/>
      <c r="B57" s="15"/>
      <c r="C57" s="15"/>
      <c r="D57" s="119"/>
    </row>
    <row r="58" spans="1:6" ht="15.5" hidden="1" x14ac:dyDescent="0.35">
      <c r="A58" s="15"/>
      <c r="B58" s="15"/>
      <c r="C58" s="15"/>
      <c r="D58" s="15"/>
    </row>
    <row r="59" spans="1:6" ht="15.5" hidden="1" x14ac:dyDescent="0.35">
      <c r="A59" s="15"/>
      <c r="B59" s="15"/>
      <c r="C59" s="15"/>
      <c r="D59" s="15"/>
    </row>
    <row r="60" spans="1:6" ht="15.5" hidden="1" x14ac:dyDescent="0.35">
      <c r="A60" s="15"/>
      <c r="B60" s="15"/>
      <c r="C60" s="15"/>
      <c r="D60" s="17"/>
    </row>
    <row r="61" spans="1:6" ht="15.5" hidden="1" x14ac:dyDescent="0.35">
      <c r="A61" s="15"/>
      <c r="B61" s="15"/>
      <c r="C61" s="15"/>
      <c r="D61" s="17"/>
    </row>
    <row r="62" spans="1:6" ht="15.5" hidden="1" x14ac:dyDescent="0.35">
      <c r="A62" s="15"/>
      <c r="B62" s="15"/>
      <c r="C62" s="15"/>
      <c r="D62" s="17"/>
    </row>
    <row r="63" spans="1:6" ht="15.5" hidden="1" x14ac:dyDescent="0.35">
      <c r="A63" s="15"/>
      <c r="B63" s="15"/>
      <c r="C63" s="15"/>
      <c r="D63" s="50"/>
      <c r="E63" s="40"/>
    </row>
    <row r="64" spans="1:6" ht="15.5" hidden="1" x14ac:dyDescent="0.35">
      <c r="A64" s="15"/>
      <c r="B64" s="15"/>
      <c r="C64" s="15"/>
      <c r="D64" s="50"/>
      <c r="E64" s="7"/>
    </row>
    <row r="65" spans="1:5" ht="15.5" hidden="1" x14ac:dyDescent="0.35">
      <c r="A65" s="15"/>
      <c r="B65" s="15"/>
      <c r="C65" s="15"/>
      <c r="D65" s="50"/>
      <c r="E65" s="7"/>
    </row>
    <row r="66" spans="1:5" ht="15.5" hidden="1" x14ac:dyDescent="0.35">
      <c r="A66" s="15"/>
      <c r="B66" s="15"/>
      <c r="C66" s="15"/>
      <c r="D66" s="50"/>
      <c r="E66" s="7"/>
    </row>
    <row r="67" spans="1:5" ht="15.5" hidden="1" x14ac:dyDescent="0.35">
      <c r="A67" s="15"/>
      <c r="B67" s="15"/>
      <c r="C67" s="15"/>
      <c r="D67" s="50"/>
      <c r="E67" s="7"/>
    </row>
    <row r="68" spans="1:5" ht="15.5" hidden="1" x14ac:dyDescent="0.35">
      <c r="A68" s="15"/>
      <c r="B68" s="15"/>
      <c r="C68" s="15"/>
      <c r="D68" s="17"/>
    </row>
    <row r="69" spans="1:5" ht="15.5" x14ac:dyDescent="0.35">
      <c r="A69" s="15" t="s">
        <v>248</v>
      </c>
      <c r="B69" s="15"/>
      <c r="C69" s="28">
        <v>54279.642599999999</v>
      </c>
      <c r="D69" s="28">
        <v>54279.642599999999</v>
      </c>
    </row>
    <row r="70" spans="1:5" ht="15" x14ac:dyDescent="0.35">
      <c r="A70" s="16" t="s">
        <v>17</v>
      </c>
      <c r="B70" s="16"/>
      <c r="C70" s="38">
        <f>D70</f>
        <v>1936601.0625999998</v>
      </c>
      <c r="D70" s="35">
        <f>SUM(D32:D69)</f>
        <v>1936601.0625999998</v>
      </c>
    </row>
    <row r="71" spans="1:5" ht="15.5" x14ac:dyDescent="0.35">
      <c r="A71" s="16" t="s">
        <v>213</v>
      </c>
      <c r="B71" s="15"/>
      <c r="C71" s="15"/>
      <c r="D71" s="19">
        <f>D27+D28+D29-D70</f>
        <v>-2956505.0900273211</v>
      </c>
    </row>
    <row r="72" spans="1:5" ht="15.5" hidden="1" x14ac:dyDescent="0.35">
      <c r="A72" s="15"/>
      <c r="B72" s="15"/>
      <c r="C72" s="15"/>
      <c r="D72" s="15"/>
    </row>
    <row r="73" spans="1:5" ht="7.25" hidden="1" customHeight="1" x14ac:dyDescent="0.35">
      <c r="A73" s="15"/>
      <c r="B73" s="15"/>
      <c r="C73" s="15"/>
      <c r="D73" s="15"/>
    </row>
    <row r="74" spans="1:5" ht="19.75" customHeight="1" x14ac:dyDescent="0.35">
      <c r="A74" s="126"/>
      <c r="B74" s="127"/>
      <c r="C74" s="127"/>
      <c r="D74" s="128"/>
    </row>
    <row r="75" spans="1:5" ht="27.65" hidden="1" customHeight="1" x14ac:dyDescent="0.35">
      <c r="A75" s="79" t="s">
        <v>59</v>
      </c>
      <c r="B75" s="16"/>
      <c r="C75" s="16"/>
      <c r="D75" s="37" t="e">
        <f>#REF!-#REF!</f>
        <v>#REF!</v>
      </c>
    </row>
    <row r="76" spans="1:5" ht="15.5" x14ac:dyDescent="0.35">
      <c r="A76" s="9"/>
      <c r="B76" s="21"/>
      <c r="C76" s="21"/>
      <c r="D76" s="21"/>
    </row>
    <row r="77" spans="1:5" ht="15.5" x14ac:dyDescent="0.35">
      <c r="A77" s="123" t="s">
        <v>128</v>
      </c>
      <c r="B77" s="123"/>
      <c r="C77" s="123"/>
      <c r="D77" s="82">
        <f>D70</f>
        <v>1936601.0625999998</v>
      </c>
    </row>
    <row r="78" spans="1:5" ht="15.5" x14ac:dyDescent="0.35">
      <c r="A78" s="123" t="s">
        <v>38</v>
      </c>
      <c r="B78" s="123"/>
      <c r="C78" s="123"/>
      <c r="D78" s="123"/>
    </row>
    <row r="79" spans="1:5" ht="15.5" x14ac:dyDescent="0.35">
      <c r="A79" s="22"/>
      <c r="B79" s="21"/>
      <c r="C79" s="21"/>
      <c r="D79" s="21"/>
    </row>
    <row r="80" spans="1:5" ht="15.5" x14ac:dyDescent="0.35">
      <c r="A80" s="25" t="s">
        <v>18</v>
      </c>
      <c r="B80" s="21"/>
      <c r="C80" s="21"/>
      <c r="D80" s="21"/>
    </row>
    <row r="81" spans="1:4" ht="15.5" x14ac:dyDescent="0.35">
      <c r="A81" s="22"/>
      <c r="B81" s="21"/>
      <c r="C81" s="21"/>
      <c r="D81" s="21"/>
    </row>
    <row r="82" spans="1:4" ht="15.5" x14ac:dyDescent="0.35">
      <c r="A82" s="22" t="s">
        <v>23</v>
      </c>
      <c r="B82" s="21"/>
      <c r="C82" s="21" t="s">
        <v>27</v>
      </c>
      <c r="D82" s="21"/>
    </row>
    <row r="83" spans="1:4" ht="15.5" hidden="1" x14ac:dyDescent="0.35">
      <c r="A83" s="22"/>
      <c r="B83" s="21"/>
      <c r="C83" s="21"/>
      <c r="D83" s="21"/>
    </row>
    <row r="84" spans="1:4" ht="31" hidden="1" x14ac:dyDescent="0.35">
      <c r="A84" s="22" t="s">
        <v>42</v>
      </c>
      <c r="B84" s="21"/>
      <c r="C84" s="21" t="s">
        <v>39</v>
      </c>
      <c r="D84" s="21"/>
    </row>
    <row r="85" spans="1:4" ht="15.5" hidden="1" x14ac:dyDescent="0.35">
      <c r="A85" s="23"/>
      <c r="B85" s="23"/>
      <c r="C85" s="23"/>
      <c r="D85" s="23"/>
    </row>
    <row r="86" spans="1:4" ht="15.5" hidden="1" x14ac:dyDescent="0.35">
      <c r="A86" s="22" t="s">
        <v>30</v>
      </c>
      <c r="B86" s="23"/>
      <c r="C86" s="23"/>
      <c r="D86" s="23"/>
    </row>
    <row r="87" spans="1:4" ht="15.5" hidden="1" x14ac:dyDescent="0.35">
      <c r="A87" s="23"/>
      <c r="B87" s="23"/>
      <c r="C87" s="23"/>
      <c r="D87" s="23"/>
    </row>
    <row r="88" spans="1:4" ht="15.5" hidden="1" x14ac:dyDescent="0.35">
      <c r="A88" s="23"/>
      <c r="B88" s="23"/>
      <c r="C88" s="23"/>
      <c r="D88" s="23"/>
    </row>
    <row r="89" spans="1:4" ht="15.5" x14ac:dyDescent="0.35">
      <c r="A89" s="23"/>
      <c r="B89" s="23"/>
      <c r="C89" s="23"/>
      <c r="D89" s="23"/>
    </row>
    <row r="90" spans="1:4" ht="15.5" x14ac:dyDescent="0.35">
      <c r="A90" s="23"/>
      <c r="B90" s="23"/>
      <c r="C90" s="23"/>
      <c r="D90" s="23"/>
    </row>
    <row r="91" spans="1:4" ht="15.5" x14ac:dyDescent="0.35">
      <c r="A91" s="23"/>
      <c r="B91" s="23"/>
      <c r="C91" s="23"/>
      <c r="D91" s="23"/>
    </row>
    <row r="92" spans="1:4" ht="15.5" x14ac:dyDescent="0.35">
      <c r="A92" s="23"/>
      <c r="B92" s="23"/>
      <c r="C92" s="23"/>
      <c r="D92" s="23"/>
    </row>
    <row r="93" spans="1:4" ht="15.5" x14ac:dyDescent="0.35">
      <c r="A93" s="23"/>
      <c r="B93" s="23"/>
      <c r="C93" s="23"/>
      <c r="D93" s="23"/>
    </row>
    <row r="94" spans="1:4" ht="15.5" x14ac:dyDescent="0.35">
      <c r="A94" s="23"/>
      <c r="B94" s="23"/>
      <c r="C94" s="23"/>
      <c r="D94" s="23"/>
    </row>
    <row r="95" spans="1:4" ht="15.5" x14ac:dyDescent="0.35">
      <c r="A95" s="23"/>
      <c r="B95" s="23"/>
      <c r="C95" s="23"/>
      <c r="D95" s="23"/>
    </row>
    <row r="96" spans="1:4" ht="15.5" x14ac:dyDescent="0.35">
      <c r="A96" s="23"/>
      <c r="B96" s="23"/>
      <c r="C96" s="23"/>
      <c r="D96" s="23"/>
    </row>
    <row r="97" spans="1:4" ht="15.5" x14ac:dyDescent="0.35">
      <c r="A97" s="23"/>
      <c r="B97" s="23"/>
      <c r="C97" s="23"/>
      <c r="D97" s="23"/>
    </row>
    <row r="98" spans="1:4" ht="15.5" x14ac:dyDescent="0.35">
      <c r="A98" s="23"/>
      <c r="B98" s="23"/>
      <c r="C98" s="23"/>
      <c r="D98" s="23"/>
    </row>
    <row r="99" spans="1:4" ht="15.5" x14ac:dyDescent="0.35">
      <c r="A99" s="23"/>
      <c r="B99" s="23"/>
      <c r="C99" s="23"/>
      <c r="D99" s="23"/>
    </row>
    <row r="100" spans="1:4" ht="15.5" x14ac:dyDescent="0.35">
      <c r="A100" s="23"/>
      <c r="B100" s="23"/>
      <c r="C100" s="23"/>
      <c r="D100" s="23"/>
    </row>
  </sheetData>
  <mergeCells count="14">
    <mergeCell ref="A78:D78"/>
    <mergeCell ref="A4:D4"/>
    <mergeCell ref="A7:B7"/>
    <mergeCell ref="B8:D8"/>
    <mergeCell ref="A9:C9"/>
    <mergeCell ref="B10:D10"/>
    <mergeCell ref="B11:D11"/>
    <mergeCell ref="C7:D7"/>
    <mergeCell ref="B12:D12"/>
    <mergeCell ref="B13:D13"/>
    <mergeCell ref="A14:D14"/>
    <mergeCell ref="A16:D16"/>
    <mergeCell ref="A77:C77"/>
    <mergeCell ref="A74:D74"/>
  </mergeCells>
  <pageMargins left="0.39370078740157483" right="0.39370078740157483" top="0.39370078740157483" bottom="0.39370078740157483" header="0.31496062992125984" footer="0.3937007874015748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72C8-B666-4F87-8688-0C00E045C611}">
  <dimension ref="A1:AF120"/>
  <sheetViews>
    <sheetView zoomScale="55" zoomScaleNormal="55" workbookViewId="0">
      <selection activeCell="D102" sqref="A1:D102"/>
    </sheetView>
  </sheetViews>
  <sheetFormatPr defaultRowHeight="14.5" x14ac:dyDescent="0.35"/>
  <cols>
    <col min="1" max="1" width="58.54296875" style="1" customWidth="1"/>
    <col min="2" max="2" width="15.6328125" style="3" customWidth="1"/>
    <col min="3" max="3" width="32.81640625" style="3" customWidth="1"/>
    <col min="4" max="4" width="30.6328125" style="58" customWidth="1"/>
    <col min="5" max="5" width="9.6328125" style="58" hidden="1" customWidth="1"/>
    <col min="6" max="10" width="0" style="3" hidden="1" customWidth="1"/>
    <col min="11" max="16384" width="8.7265625" style="3"/>
  </cols>
  <sheetData>
    <row r="1" spans="1:5" x14ac:dyDescent="0.35">
      <c r="B1" s="1"/>
      <c r="C1" s="1"/>
      <c r="D1" s="44" t="s">
        <v>0</v>
      </c>
      <c r="E1" s="44"/>
    </row>
    <row r="2" spans="1:5" x14ac:dyDescent="0.35">
      <c r="B2" s="1"/>
      <c r="C2" s="1"/>
      <c r="D2" s="44" t="s">
        <v>1</v>
      </c>
      <c r="E2" s="44"/>
    </row>
    <row r="3" spans="1:5" x14ac:dyDescent="0.35">
      <c r="B3" s="1"/>
      <c r="C3" s="1"/>
      <c r="D3" s="44" t="s">
        <v>2</v>
      </c>
      <c r="E3" s="44"/>
    </row>
    <row r="4" spans="1:5" ht="17.5" x14ac:dyDescent="0.35">
      <c r="A4" s="121" t="s">
        <v>82</v>
      </c>
      <c r="B4" s="121"/>
      <c r="C4" s="121"/>
      <c r="D4" s="121"/>
      <c r="E4" s="93"/>
    </row>
    <row r="5" spans="1:5" ht="15.5" x14ac:dyDescent="0.35">
      <c r="A5" s="4" t="s">
        <v>31</v>
      </c>
      <c r="B5" s="5"/>
      <c r="C5" s="6"/>
      <c r="D5" s="45" t="s">
        <v>156</v>
      </c>
      <c r="E5" s="45"/>
    </row>
    <row r="6" spans="1:5" ht="15.5" x14ac:dyDescent="0.35">
      <c r="A6" s="9"/>
      <c r="B6" s="10"/>
      <c r="C6" s="10"/>
      <c r="D6" s="46"/>
      <c r="E6" s="46"/>
    </row>
    <row r="7" spans="1:5" ht="16.75" customHeight="1" x14ac:dyDescent="0.35">
      <c r="A7" s="123" t="s">
        <v>3</v>
      </c>
      <c r="B7" s="123"/>
      <c r="C7" s="130" t="s">
        <v>40</v>
      </c>
      <c r="D7" s="130"/>
      <c r="E7" s="97"/>
    </row>
    <row r="8" spans="1:5" ht="15.5" x14ac:dyDescent="0.35">
      <c r="A8" s="95" t="s">
        <v>33</v>
      </c>
      <c r="B8" s="122" t="s">
        <v>154</v>
      </c>
      <c r="C8" s="122"/>
      <c r="D8" s="122"/>
      <c r="E8" s="94"/>
    </row>
    <row r="9" spans="1:5" ht="15.5" x14ac:dyDescent="0.35">
      <c r="A9" s="123" t="s">
        <v>83</v>
      </c>
      <c r="B9" s="123"/>
      <c r="C9" s="123"/>
      <c r="D9" s="47"/>
      <c r="E9" s="47"/>
    </row>
    <row r="10" spans="1:5" ht="15.5" x14ac:dyDescent="0.35">
      <c r="A10" s="11" t="s">
        <v>4</v>
      </c>
      <c r="B10" s="124" t="s">
        <v>5</v>
      </c>
      <c r="C10" s="124"/>
      <c r="D10" s="124"/>
      <c r="E10" s="96"/>
    </row>
    <row r="11" spans="1:5" ht="15.5" x14ac:dyDescent="0.35">
      <c r="A11" s="11" t="s">
        <v>21</v>
      </c>
      <c r="B11" s="124" t="s">
        <v>6</v>
      </c>
      <c r="C11" s="124"/>
      <c r="D11" s="124"/>
      <c r="E11" s="96"/>
    </row>
    <row r="12" spans="1:5" ht="16.25" customHeight="1" x14ac:dyDescent="0.35">
      <c r="A12" s="95" t="s">
        <v>32</v>
      </c>
      <c r="B12" s="124" t="s">
        <v>7</v>
      </c>
      <c r="C12" s="124"/>
      <c r="D12" s="124"/>
      <c r="E12" s="96"/>
    </row>
    <row r="13" spans="1:5" ht="15.5" x14ac:dyDescent="0.35">
      <c r="A13" s="95" t="s">
        <v>22</v>
      </c>
      <c r="B13" s="124" t="s">
        <v>24</v>
      </c>
      <c r="C13" s="124"/>
      <c r="D13" s="124"/>
      <c r="E13" s="96"/>
    </row>
    <row r="14" spans="1:5" ht="15.5" x14ac:dyDescent="0.35">
      <c r="A14" s="123" t="s">
        <v>8</v>
      </c>
      <c r="B14" s="123"/>
      <c r="C14" s="123"/>
      <c r="D14" s="123"/>
      <c r="E14" s="95"/>
    </row>
    <row r="15" spans="1:5" ht="7.75" customHeight="1" x14ac:dyDescent="0.35">
      <c r="A15" s="95"/>
      <c r="B15" s="95"/>
      <c r="C15" s="95"/>
      <c r="D15" s="48"/>
      <c r="E15" s="48"/>
    </row>
    <row r="16" spans="1:5" ht="48" customHeight="1" x14ac:dyDescent="0.35">
      <c r="A16" s="131" t="s">
        <v>218</v>
      </c>
      <c r="B16" s="131"/>
      <c r="C16" s="131"/>
      <c r="D16" s="131"/>
      <c r="E16" s="106"/>
    </row>
    <row r="17" spans="1:6" ht="69" x14ac:dyDescent="0.35">
      <c r="A17" s="26" t="s">
        <v>9</v>
      </c>
      <c r="B17" s="26" t="s">
        <v>19</v>
      </c>
      <c r="C17" s="26" t="s">
        <v>10</v>
      </c>
      <c r="D17" s="49" t="s">
        <v>20</v>
      </c>
      <c r="E17" s="107"/>
    </row>
    <row r="18" spans="1:6" ht="15.5" x14ac:dyDescent="0.35">
      <c r="A18" s="15" t="s">
        <v>11</v>
      </c>
      <c r="B18" s="15"/>
      <c r="C18" s="15"/>
      <c r="D18" s="69">
        <f>[8]Лист_1!$F$402</f>
        <v>1690923.71</v>
      </c>
      <c r="E18" s="45"/>
    </row>
    <row r="19" spans="1:6" ht="15.5" x14ac:dyDescent="0.35">
      <c r="A19" s="15" t="s">
        <v>12</v>
      </c>
      <c r="B19" s="15"/>
      <c r="C19" s="15"/>
      <c r="D19" s="69">
        <f>[8]Лист_1!$BH$400</f>
        <v>1952695.87</v>
      </c>
      <c r="E19" s="108"/>
    </row>
    <row r="20" spans="1:6" ht="30" x14ac:dyDescent="0.35">
      <c r="A20" s="16" t="s">
        <v>13</v>
      </c>
      <c r="B20" s="16"/>
      <c r="C20" s="16"/>
      <c r="D20" s="74">
        <f>D21+D22</f>
        <v>4140912.43</v>
      </c>
      <c r="E20" s="108"/>
    </row>
    <row r="21" spans="1:6" ht="15.5" x14ac:dyDescent="0.35">
      <c r="A21" s="15" t="s">
        <v>14</v>
      </c>
      <c r="B21" s="15"/>
      <c r="C21" s="15"/>
      <c r="D21" s="69">
        <f>[8]Лист_1!$T$404</f>
        <v>3416455.3434207439</v>
      </c>
      <c r="E21" s="108"/>
    </row>
    <row r="22" spans="1:6" ht="15.5" x14ac:dyDescent="0.35">
      <c r="A22" s="15" t="s">
        <v>15</v>
      </c>
      <c r="B22" s="15"/>
      <c r="C22" s="15"/>
      <c r="D22" s="69">
        <f>[8]Лист_1!$T$405</f>
        <v>724457.08657925634</v>
      </c>
      <c r="E22" s="108"/>
    </row>
    <row r="23" spans="1:6" ht="18" customHeight="1" x14ac:dyDescent="0.35">
      <c r="A23" s="126" t="s">
        <v>201</v>
      </c>
      <c r="B23" s="127"/>
      <c r="C23" s="127"/>
      <c r="D23" s="128"/>
      <c r="E23" s="108"/>
    </row>
    <row r="24" spans="1:6" ht="15.5" x14ac:dyDescent="0.35">
      <c r="A24" s="15" t="s">
        <v>14</v>
      </c>
      <c r="B24" s="15"/>
      <c r="C24" s="15"/>
      <c r="D24" s="69">
        <f>[8]Лист_1!$AT$404</f>
        <v>3380086.9476007828</v>
      </c>
      <c r="E24" s="108"/>
    </row>
    <row r="25" spans="1:6" ht="15.5" x14ac:dyDescent="0.35">
      <c r="A25" s="15" t="s">
        <v>15</v>
      </c>
      <c r="B25" s="15"/>
      <c r="C25" s="15"/>
      <c r="D25" s="69">
        <f>[8]Лист_1!$AT$405</f>
        <v>716745.19239921717</v>
      </c>
      <c r="E25" s="108"/>
    </row>
    <row r="26" spans="1:6" ht="15.5" x14ac:dyDescent="0.35">
      <c r="A26" s="15"/>
      <c r="B26" s="15"/>
      <c r="C26" s="15"/>
      <c r="D26" s="50"/>
      <c r="E26" s="108"/>
    </row>
    <row r="27" spans="1:6" ht="46.5" x14ac:dyDescent="0.35">
      <c r="A27" s="14" t="s">
        <v>9</v>
      </c>
      <c r="B27" s="14" t="s">
        <v>269</v>
      </c>
      <c r="C27" s="14" t="s">
        <v>270</v>
      </c>
      <c r="D27" s="51" t="s">
        <v>271</v>
      </c>
      <c r="E27" s="109" t="s">
        <v>76</v>
      </c>
    </row>
    <row r="28" spans="1:6" ht="15.5" x14ac:dyDescent="0.35">
      <c r="A28" s="15" t="s">
        <v>78</v>
      </c>
      <c r="B28" s="15"/>
      <c r="C28" s="17"/>
      <c r="D28" s="69">
        <v>-603221.95625048911</v>
      </c>
      <c r="E28" s="108"/>
      <c r="F28" s="3" t="s">
        <v>70</v>
      </c>
    </row>
    <row r="29" spans="1:6" ht="30.65" customHeight="1" x14ac:dyDescent="0.35">
      <c r="A29" s="15" t="s">
        <v>127</v>
      </c>
      <c r="B29" s="14"/>
      <c r="C29" s="29"/>
      <c r="D29" s="69">
        <f>'[3]2025'!$K$96</f>
        <v>83200</v>
      </c>
      <c r="E29" s="7"/>
      <c r="F29" s="3" t="s">
        <v>73</v>
      </c>
    </row>
    <row r="30" spans="1:6" ht="15.5" x14ac:dyDescent="0.35">
      <c r="A30" s="16" t="s">
        <v>80</v>
      </c>
      <c r="B30" s="15"/>
      <c r="C30" s="52"/>
      <c r="D30" s="74">
        <v>716745.19239921717</v>
      </c>
      <c r="E30" s="101"/>
    </row>
    <row r="31" spans="1:6" ht="15.5" x14ac:dyDescent="0.35">
      <c r="A31" s="16" t="s">
        <v>284</v>
      </c>
      <c r="B31" s="15"/>
      <c r="C31" s="52"/>
      <c r="D31" s="74"/>
      <c r="E31" s="101"/>
    </row>
    <row r="32" spans="1:6" ht="15.5" x14ac:dyDescent="0.35">
      <c r="A32" s="78" t="s">
        <v>84</v>
      </c>
      <c r="B32" s="80">
        <v>45672</v>
      </c>
      <c r="C32" s="15">
        <v>29000</v>
      </c>
      <c r="D32" s="15">
        <v>29000</v>
      </c>
      <c r="E32" s="7"/>
    </row>
    <row r="33" spans="1:32" ht="18.649999999999999" customHeight="1" x14ac:dyDescent="0.35">
      <c r="A33" s="78" t="s">
        <v>85</v>
      </c>
      <c r="B33" s="80">
        <v>45684</v>
      </c>
      <c r="C33" s="15">
        <v>460</v>
      </c>
      <c r="D33" s="15">
        <v>460</v>
      </c>
      <c r="E33" s="108"/>
    </row>
    <row r="34" spans="1:32" ht="15.5" x14ac:dyDescent="0.35">
      <c r="A34" s="78" t="s">
        <v>86</v>
      </c>
      <c r="B34" s="80">
        <v>45691</v>
      </c>
      <c r="C34" s="15">
        <v>143000</v>
      </c>
      <c r="D34" s="15">
        <v>143000</v>
      </c>
      <c r="E34" s="108"/>
    </row>
    <row r="35" spans="1:32" ht="15.5" x14ac:dyDescent="0.35">
      <c r="A35" s="78" t="s">
        <v>87</v>
      </c>
      <c r="B35" s="80">
        <v>45706</v>
      </c>
      <c r="C35" s="15">
        <v>743.79</v>
      </c>
      <c r="D35" s="15">
        <v>743.79</v>
      </c>
      <c r="E35" s="108"/>
    </row>
    <row r="36" spans="1:32" ht="15.5" x14ac:dyDescent="0.35">
      <c r="A36" s="78" t="s">
        <v>88</v>
      </c>
      <c r="B36" s="80">
        <v>45709</v>
      </c>
      <c r="C36" s="15">
        <v>900</v>
      </c>
      <c r="D36" s="15">
        <v>900</v>
      </c>
      <c r="E36" s="108"/>
    </row>
    <row r="37" spans="1:32" ht="15.5" x14ac:dyDescent="0.35">
      <c r="A37" s="78" t="s">
        <v>89</v>
      </c>
      <c r="B37" s="80">
        <v>45728</v>
      </c>
      <c r="C37" s="15">
        <v>822.2</v>
      </c>
      <c r="D37" s="15">
        <v>822.2</v>
      </c>
      <c r="E37" s="110"/>
      <c r="F37" s="40" t="s">
        <v>60</v>
      </c>
    </row>
    <row r="38" spans="1:32" ht="29" x14ac:dyDescent="0.35">
      <c r="A38" s="78" t="str">
        <f>[7]TDSheet!$I$4</f>
        <v>Модернизация оборудования диспетчера АПС, видео, домофон, упр. ворот, КБ40б,в,г,д</v>
      </c>
      <c r="B38" s="81" t="str">
        <f>[7]TDSheet!$B$13</f>
        <v>14.03.2025</v>
      </c>
      <c r="C38" s="15">
        <v>23253.75</v>
      </c>
      <c r="D38" s="15">
        <v>23253.75</v>
      </c>
      <c r="E38" s="108"/>
    </row>
    <row r="39" spans="1:32" ht="15.5" x14ac:dyDescent="0.35">
      <c r="A39" s="78" t="s">
        <v>90</v>
      </c>
      <c r="B39" s="80">
        <v>45735</v>
      </c>
      <c r="C39" s="15">
        <v>13009.95</v>
      </c>
      <c r="D39" s="15">
        <v>13009.95</v>
      </c>
      <c r="E39" s="108"/>
    </row>
    <row r="40" spans="1:32" ht="70" x14ac:dyDescent="0.35">
      <c r="A40" s="92" t="s">
        <v>91</v>
      </c>
      <c r="B40" s="80">
        <v>45740</v>
      </c>
      <c r="C40" s="15">
        <v>17200</v>
      </c>
      <c r="D40" s="15">
        <v>17200</v>
      </c>
      <c r="E40" s="108"/>
    </row>
    <row r="41" spans="1:32" ht="15.5" x14ac:dyDescent="0.35">
      <c r="A41" s="78" t="s">
        <v>92</v>
      </c>
      <c r="B41" s="80">
        <v>45771</v>
      </c>
      <c r="C41" s="15">
        <v>1542.5</v>
      </c>
      <c r="D41" s="15">
        <v>1542.5</v>
      </c>
      <c r="E41" s="108"/>
    </row>
    <row r="42" spans="1:32" ht="15.5" x14ac:dyDescent="0.35">
      <c r="A42" s="78" t="s">
        <v>93</v>
      </c>
      <c r="B42" s="80">
        <v>45772</v>
      </c>
      <c r="C42" s="15">
        <v>731</v>
      </c>
      <c r="D42" s="15">
        <v>731</v>
      </c>
      <c r="E42" s="108"/>
    </row>
    <row r="43" spans="1:32" ht="15.5" x14ac:dyDescent="0.35">
      <c r="A43" s="78" t="s">
        <v>94</v>
      </c>
      <c r="B43" s="80">
        <v>45777</v>
      </c>
      <c r="C43" s="15">
        <v>6606.9</v>
      </c>
      <c r="D43" s="15">
        <v>6606.9</v>
      </c>
      <c r="E43" s="110"/>
      <c r="F43" s="41" t="s">
        <v>65</v>
      </c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</row>
    <row r="44" spans="1:32" ht="15.5" x14ac:dyDescent="0.35">
      <c r="A44" s="78" t="s">
        <v>95</v>
      </c>
      <c r="B44" s="80">
        <v>45791</v>
      </c>
      <c r="C44" s="15">
        <v>1529</v>
      </c>
      <c r="D44" s="15">
        <v>1529</v>
      </c>
      <c r="E44" s="108"/>
    </row>
    <row r="45" spans="1:32" ht="18" customHeight="1" x14ac:dyDescent="0.35">
      <c r="A45" s="78" t="s">
        <v>96</v>
      </c>
      <c r="B45" s="80">
        <v>45810</v>
      </c>
      <c r="C45" s="15">
        <v>1198</v>
      </c>
      <c r="D45" s="15">
        <v>1198</v>
      </c>
      <c r="E45" s="105"/>
    </row>
    <row r="46" spans="1:32" ht="15.5" x14ac:dyDescent="0.35">
      <c r="A46" s="78" t="s">
        <v>97</v>
      </c>
      <c r="B46" s="80">
        <v>45812</v>
      </c>
      <c r="C46" s="15">
        <v>968</v>
      </c>
      <c r="D46" s="15">
        <v>968</v>
      </c>
      <c r="E46" s="108"/>
    </row>
    <row r="47" spans="1:32" ht="15.5" x14ac:dyDescent="0.35">
      <c r="A47" s="78" t="s">
        <v>98</v>
      </c>
      <c r="B47" s="80">
        <f>[7]TDSheet!$B$73</f>
        <v>45817</v>
      </c>
      <c r="C47" s="15">
        <v>12012</v>
      </c>
      <c r="D47" s="15">
        <v>12012</v>
      </c>
      <c r="E47" s="108"/>
    </row>
    <row r="48" spans="1:32" ht="15.5" x14ac:dyDescent="0.35">
      <c r="A48" s="78" t="s">
        <v>99</v>
      </c>
      <c r="B48" s="80">
        <v>45817</v>
      </c>
      <c r="C48" s="15">
        <v>1457</v>
      </c>
      <c r="D48" s="15">
        <v>1457</v>
      </c>
      <c r="E48" s="108"/>
    </row>
    <row r="49" spans="1:10" ht="29" x14ac:dyDescent="0.35">
      <c r="A49" s="78" t="s">
        <v>100</v>
      </c>
      <c r="B49" s="80">
        <v>45800</v>
      </c>
      <c r="C49" s="15">
        <v>44900</v>
      </c>
      <c r="D49" s="15">
        <v>44900</v>
      </c>
      <c r="E49" s="110"/>
      <c r="F49" s="41" t="s">
        <v>61</v>
      </c>
    </row>
    <row r="50" spans="1:10" ht="15.5" x14ac:dyDescent="0.35">
      <c r="A50" s="78" t="s">
        <v>101</v>
      </c>
      <c r="B50" s="80">
        <v>45824</v>
      </c>
      <c r="C50" s="15">
        <v>3691.8</v>
      </c>
      <c r="D50" s="15">
        <v>3691.8</v>
      </c>
      <c r="E50" s="108"/>
      <c r="G50" s="3">
        <v>7304.8</v>
      </c>
    </row>
    <row r="51" spans="1:10" ht="15.5" x14ac:dyDescent="0.35">
      <c r="A51" s="78" t="s">
        <v>102</v>
      </c>
      <c r="B51" s="80">
        <v>45856</v>
      </c>
      <c r="C51" s="15">
        <v>550</v>
      </c>
      <c r="D51" s="15">
        <v>550</v>
      </c>
      <c r="E51" s="108"/>
      <c r="G51" s="3">
        <v>16156.71</v>
      </c>
    </row>
    <row r="52" spans="1:10" ht="15.5" x14ac:dyDescent="0.35">
      <c r="A52" s="78" t="s">
        <v>103</v>
      </c>
      <c r="B52" s="80">
        <v>45859</v>
      </c>
      <c r="C52" s="15">
        <v>3666</v>
      </c>
      <c r="D52" s="15">
        <v>3666</v>
      </c>
      <c r="E52" s="110"/>
      <c r="F52" s="40" t="s">
        <v>64</v>
      </c>
      <c r="G52" s="3">
        <v>20367.2</v>
      </c>
    </row>
    <row r="53" spans="1:10" ht="29" x14ac:dyDescent="0.35">
      <c r="A53" s="78" t="s">
        <v>285</v>
      </c>
      <c r="B53" s="80">
        <v>45867</v>
      </c>
      <c r="C53" s="15">
        <v>70000</v>
      </c>
      <c r="D53" s="15">
        <v>70000</v>
      </c>
      <c r="E53" s="108"/>
      <c r="G53" s="111">
        <f>SUM(G50:G52)</f>
        <v>43828.71</v>
      </c>
    </row>
    <row r="54" spans="1:10" ht="29" x14ac:dyDescent="0.35">
      <c r="A54" s="78" t="s">
        <v>104</v>
      </c>
      <c r="B54" s="80">
        <v>45868</v>
      </c>
      <c r="C54" s="15">
        <v>8303</v>
      </c>
      <c r="D54" s="15">
        <v>8303</v>
      </c>
      <c r="E54" s="110"/>
      <c r="F54" s="41"/>
    </row>
    <row r="55" spans="1:10" ht="15.5" x14ac:dyDescent="0.35">
      <c r="A55" s="78" t="s">
        <v>92</v>
      </c>
      <c r="B55" s="80">
        <v>45870</v>
      </c>
      <c r="C55" s="15">
        <v>1596.75</v>
      </c>
      <c r="D55" s="15">
        <v>1596.75</v>
      </c>
      <c r="E55" s="108"/>
    </row>
    <row r="56" spans="1:10" ht="15.5" x14ac:dyDescent="0.35">
      <c r="A56" s="78" t="s">
        <v>105</v>
      </c>
      <c r="B56" s="80">
        <v>45873</v>
      </c>
      <c r="C56" s="15">
        <v>717</v>
      </c>
      <c r="D56" s="15">
        <v>717</v>
      </c>
      <c r="E56" s="108"/>
    </row>
    <row r="57" spans="1:10" x14ac:dyDescent="0.35">
      <c r="A57" s="78" t="s">
        <v>106</v>
      </c>
      <c r="B57" s="80">
        <v>45874</v>
      </c>
      <c r="C57" s="31">
        <v>1900</v>
      </c>
      <c r="D57" s="31">
        <v>1900</v>
      </c>
      <c r="E57" s="112"/>
    </row>
    <row r="58" spans="1:10" ht="15.5" x14ac:dyDescent="0.35">
      <c r="A58" s="113" t="s">
        <v>107</v>
      </c>
      <c r="B58" s="80">
        <v>45874</v>
      </c>
      <c r="C58" s="15">
        <v>10200</v>
      </c>
      <c r="D58" s="15">
        <v>10200</v>
      </c>
      <c r="E58" s="108"/>
    </row>
    <row r="59" spans="1:10" ht="15.5" x14ac:dyDescent="0.35">
      <c r="A59" s="78" t="s">
        <v>108</v>
      </c>
      <c r="B59" s="80">
        <v>45880</v>
      </c>
      <c r="C59" s="15">
        <v>9697.5300000000007</v>
      </c>
      <c r="D59" s="15">
        <v>9697.5300000000007</v>
      </c>
      <c r="E59" s="108"/>
    </row>
    <row r="60" spans="1:10" ht="15.5" x14ac:dyDescent="0.35">
      <c r="A60" s="103" t="s">
        <v>109</v>
      </c>
      <c r="B60" s="114">
        <v>45884</v>
      </c>
      <c r="C60" s="15">
        <v>29543.98</v>
      </c>
      <c r="D60" s="15">
        <v>29543.98</v>
      </c>
      <c r="E60" s="108"/>
    </row>
    <row r="61" spans="1:10" ht="15.5" x14ac:dyDescent="0.35">
      <c r="A61" s="78" t="s">
        <v>110</v>
      </c>
      <c r="B61" s="80">
        <v>45901</v>
      </c>
      <c r="C61" s="15">
        <v>20000</v>
      </c>
      <c r="D61" s="15">
        <v>20000</v>
      </c>
      <c r="E61" s="7"/>
    </row>
    <row r="62" spans="1:10" ht="15.5" x14ac:dyDescent="0.35">
      <c r="A62" s="78" t="s">
        <v>111</v>
      </c>
      <c r="B62" s="80">
        <v>45902</v>
      </c>
      <c r="C62" s="15">
        <v>226.8</v>
      </c>
      <c r="D62" s="15">
        <v>226.8</v>
      </c>
      <c r="E62" s="108"/>
    </row>
    <row r="63" spans="1:10" ht="15.5" x14ac:dyDescent="0.35">
      <c r="A63" s="78" t="s">
        <v>112</v>
      </c>
      <c r="B63" s="80">
        <v>45913</v>
      </c>
      <c r="C63" s="15">
        <v>4489.68</v>
      </c>
      <c r="D63" s="15">
        <v>4489.68</v>
      </c>
      <c r="E63" s="108"/>
    </row>
    <row r="64" spans="1:10" ht="14.4" customHeight="1" x14ac:dyDescent="0.35">
      <c r="A64" s="78" t="s">
        <v>113</v>
      </c>
      <c r="B64" s="80">
        <v>45919</v>
      </c>
      <c r="C64" s="59">
        <v>523</v>
      </c>
      <c r="D64" s="59">
        <v>523</v>
      </c>
      <c r="E64" s="61"/>
      <c r="G64" s="60" t="s">
        <v>67</v>
      </c>
      <c r="I64" s="3" t="s">
        <v>68</v>
      </c>
      <c r="J64" s="3" t="s">
        <v>69</v>
      </c>
    </row>
    <row r="65" spans="1:7" ht="15.5" x14ac:dyDescent="0.35">
      <c r="A65" s="78" t="s">
        <v>114</v>
      </c>
      <c r="B65" s="80">
        <v>45919</v>
      </c>
      <c r="C65" s="68">
        <v>2118.5</v>
      </c>
      <c r="D65" s="68">
        <v>2118.5</v>
      </c>
      <c r="E65" s="61">
        <f>D65</f>
        <v>2118.5</v>
      </c>
      <c r="G65" s="61"/>
    </row>
    <row r="66" spans="1:7" ht="29" x14ac:dyDescent="0.35">
      <c r="A66" s="78" t="s">
        <v>115</v>
      </c>
      <c r="B66" s="88">
        <f>B65</f>
        <v>45919</v>
      </c>
      <c r="C66" s="15">
        <v>1343.75</v>
      </c>
      <c r="D66" s="15">
        <v>1343.75</v>
      </c>
      <c r="E66" s="108"/>
    </row>
    <row r="67" spans="1:7" ht="15.5" x14ac:dyDescent="0.35">
      <c r="A67" s="78" t="s">
        <v>116</v>
      </c>
      <c r="B67" s="80">
        <v>45930</v>
      </c>
      <c r="C67" s="15">
        <v>16335.22</v>
      </c>
      <c r="D67" s="15">
        <v>16335.22</v>
      </c>
      <c r="E67" s="108"/>
    </row>
    <row r="68" spans="1:7" ht="15.5" x14ac:dyDescent="0.35">
      <c r="A68" s="78" t="s">
        <v>117</v>
      </c>
      <c r="B68" s="88">
        <v>45933</v>
      </c>
      <c r="C68" s="15">
        <v>7642.6</v>
      </c>
      <c r="D68" s="15">
        <v>7642.6</v>
      </c>
      <c r="E68" s="108"/>
    </row>
    <row r="69" spans="1:7" ht="15.5" x14ac:dyDescent="0.35">
      <c r="A69" s="78" t="s">
        <v>118</v>
      </c>
      <c r="B69" s="80">
        <v>45945</v>
      </c>
      <c r="C69" s="15">
        <v>10745</v>
      </c>
      <c r="D69" s="15">
        <v>10745</v>
      </c>
      <c r="E69" s="108"/>
    </row>
    <row r="70" spans="1:7" ht="15.5" x14ac:dyDescent="0.35">
      <c r="A70" s="78" t="s">
        <v>119</v>
      </c>
      <c r="B70" s="80">
        <v>45957</v>
      </c>
      <c r="C70" s="15">
        <v>1950</v>
      </c>
      <c r="D70" s="15">
        <v>1950</v>
      </c>
      <c r="E70" s="108"/>
    </row>
    <row r="71" spans="1:7" ht="29" x14ac:dyDescent="0.35">
      <c r="A71" s="78" t="s">
        <v>120</v>
      </c>
      <c r="B71" s="80">
        <v>46011</v>
      </c>
      <c r="C71" s="15">
        <v>90217.600000000006</v>
      </c>
      <c r="D71" s="15">
        <v>90217.600000000006</v>
      </c>
      <c r="E71" s="108"/>
    </row>
    <row r="72" spans="1:7" ht="15.5" x14ac:dyDescent="0.35">
      <c r="A72" s="78" t="s">
        <v>92</v>
      </c>
      <c r="B72" s="80">
        <v>45971</v>
      </c>
      <c r="C72" s="15">
        <v>439.88</v>
      </c>
      <c r="D72" s="15">
        <v>439.88</v>
      </c>
      <c r="E72" s="108"/>
    </row>
    <row r="73" spans="1:7" ht="29" x14ac:dyDescent="0.35">
      <c r="A73" s="78" t="s">
        <v>121</v>
      </c>
      <c r="B73" s="81" t="str">
        <f>[7]TDSheet!$B$60</f>
        <v>11.11.2025</v>
      </c>
      <c r="C73" s="15">
        <v>10912.5</v>
      </c>
      <c r="D73" s="15">
        <v>10912.5</v>
      </c>
      <c r="E73" s="108"/>
    </row>
    <row r="74" spans="1:7" ht="15.5" x14ac:dyDescent="0.35">
      <c r="A74" s="78" t="s">
        <v>122</v>
      </c>
      <c r="B74" s="80">
        <v>45989</v>
      </c>
      <c r="C74" s="15">
        <v>45000</v>
      </c>
      <c r="D74" s="15">
        <v>45000</v>
      </c>
      <c r="E74" s="108"/>
    </row>
    <row r="75" spans="1:7" ht="28" x14ac:dyDescent="0.35">
      <c r="A75" s="92" t="s">
        <v>123</v>
      </c>
      <c r="B75" s="80">
        <v>45999</v>
      </c>
      <c r="C75" s="15">
        <v>55000</v>
      </c>
      <c r="D75" s="15">
        <v>55000</v>
      </c>
      <c r="E75" s="108">
        <f>D75</f>
        <v>55000</v>
      </c>
    </row>
    <row r="76" spans="1:7" ht="16.25" customHeight="1" x14ac:dyDescent="0.35">
      <c r="A76" s="78" t="s">
        <v>124</v>
      </c>
      <c r="B76" s="80">
        <v>46006</v>
      </c>
      <c r="C76" s="15">
        <v>19725</v>
      </c>
      <c r="D76" s="15">
        <v>19725</v>
      </c>
      <c r="E76" s="108"/>
    </row>
    <row r="77" spans="1:7" ht="16.25" customHeight="1" x14ac:dyDescent="0.35">
      <c r="A77" s="78" t="s">
        <v>298</v>
      </c>
      <c r="B77" s="80" t="s">
        <v>299</v>
      </c>
      <c r="C77" s="15">
        <v>1852</v>
      </c>
      <c r="D77" s="15">
        <v>1852</v>
      </c>
      <c r="E77" s="108"/>
    </row>
    <row r="78" spans="1:7" ht="15.5" x14ac:dyDescent="0.35">
      <c r="A78" s="78" t="s">
        <v>125</v>
      </c>
      <c r="B78" s="80">
        <v>46006</v>
      </c>
      <c r="C78" s="15">
        <v>10000</v>
      </c>
      <c r="D78" s="15">
        <v>10000</v>
      </c>
      <c r="E78" s="108"/>
    </row>
    <row r="79" spans="1:7" hidden="1" x14ac:dyDescent="0.35">
      <c r="D79" s="76"/>
    </row>
    <row r="80" spans="1:7" hidden="1" x14ac:dyDescent="0.35">
      <c r="D80" s="76"/>
    </row>
    <row r="81" spans="1:7" ht="15.5" hidden="1" x14ac:dyDescent="0.35">
      <c r="A81" s="15"/>
      <c r="B81" s="15"/>
      <c r="C81" s="15"/>
      <c r="D81" s="69"/>
      <c r="E81" s="108"/>
    </row>
    <row r="82" spans="1:7" ht="15.5" hidden="1" x14ac:dyDescent="0.35">
      <c r="A82" s="15"/>
      <c r="B82" s="15"/>
      <c r="C82" s="15"/>
      <c r="D82" s="69"/>
      <c r="E82" s="108"/>
    </row>
    <row r="83" spans="1:7" ht="15.5" hidden="1" x14ac:dyDescent="0.35">
      <c r="A83" s="15"/>
      <c r="B83" s="15"/>
      <c r="C83" s="15"/>
      <c r="D83" s="69"/>
      <c r="E83" s="108"/>
    </row>
    <row r="84" spans="1:7" ht="15.5" hidden="1" x14ac:dyDescent="0.35">
      <c r="A84" s="15"/>
      <c r="B84" s="15"/>
      <c r="C84" s="15"/>
      <c r="D84" s="69"/>
      <c r="E84" s="108"/>
    </row>
    <row r="85" spans="1:7" ht="15.5" hidden="1" x14ac:dyDescent="0.35">
      <c r="A85" s="15"/>
      <c r="B85" s="15"/>
      <c r="C85" s="15"/>
      <c r="D85" s="69"/>
      <c r="E85" s="108"/>
    </row>
    <row r="86" spans="1:7" ht="15.5" hidden="1" x14ac:dyDescent="0.35">
      <c r="A86" s="15"/>
      <c r="B86" s="15"/>
      <c r="C86" s="15"/>
      <c r="D86" s="69"/>
      <c r="E86" s="108"/>
      <c r="G86" s="3" t="s">
        <v>72</v>
      </c>
    </row>
    <row r="87" spans="1:7" ht="15.5" hidden="1" x14ac:dyDescent="0.35">
      <c r="A87" s="15"/>
      <c r="B87" s="15"/>
      <c r="C87" s="15"/>
      <c r="D87" s="69"/>
      <c r="E87" s="108"/>
    </row>
    <row r="88" spans="1:7" ht="15.5" hidden="1" x14ac:dyDescent="0.35">
      <c r="A88" s="15"/>
      <c r="B88" s="15"/>
      <c r="C88" s="15"/>
      <c r="D88" s="69"/>
      <c r="E88" s="108"/>
    </row>
    <row r="89" spans="1:7" ht="15.5" hidden="1" x14ac:dyDescent="0.35">
      <c r="A89" s="15"/>
      <c r="B89" s="15"/>
      <c r="C89" s="15"/>
      <c r="D89" s="69"/>
      <c r="E89" s="108"/>
    </row>
    <row r="90" spans="1:7" ht="15.5" hidden="1" x14ac:dyDescent="0.35">
      <c r="A90" s="15"/>
      <c r="B90" s="15"/>
      <c r="C90" s="15"/>
      <c r="D90" s="69"/>
      <c r="E90" s="108"/>
    </row>
    <row r="91" spans="1:7" ht="15.5" hidden="1" x14ac:dyDescent="0.35">
      <c r="A91" s="15"/>
      <c r="B91" s="15"/>
      <c r="C91" s="15"/>
      <c r="D91" s="69"/>
      <c r="E91" s="108"/>
    </row>
    <row r="92" spans="1:7" ht="15.5" hidden="1" x14ac:dyDescent="0.35">
      <c r="A92" s="15"/>
      <c r="B92" s="15"/>
      <c r="C92" s="15"/>
      <c r="D92" s="69"/>
      <c r="E92" s="108"/>
    </row>
    <row r="93" spans="1:7" ht="15.5" hidden="1" x14ac:dyDescent="0.35">
      <c r="A93" s="15"/>
      <c r="B93" s="15"/>
      <c r="C93" s="15"/>
      <c r="D93" s="69"/>
      <c r="E93" s="108"/>
    </row>
    <row r="94" spans="1:7" ht="15.5" x14ac:dyDescent="0.35">
      <c r="A94" s="15" t="s">
        <v>129</v>
      </c>
      <c r="C94" s="15">
        <v>36793.483999999997</v>
      </c>
      <c r="D94" s="15">
        <v>36793.483999999997</v>
      </c>
      <c r="E94" s="112"/>
    </row>
    <row r="95" spans="1:7" ht="15.5" x14ac:dyDescent="0.35">
      <c r="A95" s="16" t="s">
        <v>17</v>
      </c>
      <c r="B95" s="16"/>
      <c r="C95" s="69">
        <f>D95</f>
        <v>774515.16399999987</v>
      </c>
      <c r="D95" s="69">
        <f>SUM(D32:D94)</f>
        <v>774515.16399999987</v>
      </c>
      <c r="E95" s="7"/>
    </row>
    <row r="96" spans="1:7" ht="15.5" x14ac:dyDescent="0.35">
      <c r="A96" s="16" t="s">
        <v>126</v>
      </c>
      <c r="B96" s="21"/>
      <c r="C96" s="21"/>
      <c r="D96" s="71">
        <f>(D28+D29+D25)-D95</f>
        <v>-577791.92785127182</v>
      </c>
      <c r="E96" s="115"/>
    </row>
    <row r="97" spans="1:5" ht="15.5" x14ac:dyDescent="0.35">
      <c r="A97" s="123" t="s">
        <v>128</v>
      </c>
      <c r="B97" s="123"/>
      <c r="C97" s="123"/>
      <c r="D97" s="77">
        <f>D95</f>
        <v>774515.16399999987</v>
      </c>
      <c r="E97" s="116"/>
    </row>
    <row r="98" spans="1:5" ht="15.5" x14ac:dyDescent="0.35">
      <c r="A98" s="123" t="s">
        <v>38</v>
      </c>
      <c r="B98" s="123"/>
      <c r="C98" s="123"/>
      <c r="D98" s="123"/>
      <c r="E98" s="95"/>
    </row>
    <row r="99" spans="1:5" ht="15.5" x14ac:dyDescent="0.35">
      <c r="A99" s="22"/>
      <c r="B99" s="21"/>
      <c r="C99" s="21"/>
      <c r="D99" s="55"/>
      <c r="E99" s="55"/>
    </row>
    <row r="100" spans="1:5" ht="15.5" x14ac:dyDescent="0.35">
      <c r="A100" s="25"/>
      <c r="B100" s="21"/>
      <c r="C100" s="21"/>
      <c r="D100" s="55"/>
      <c r="E100" s="55"/>
    </row>
    <row r="101" spans="1:5" ht="15.5" x14ac:dyDescent="0.35">
      <c r="A101" s="22"/>
      <c r="B101" s="21"/>
      <c r="C101" s="21"/>
      <c r="D101" s="55"/>
      <c r="E101" s="55"/>
    </row>
    <row r="102" spans="1:5" ht="15.5" x14ac:dyDescent="0.35">
      <c r="A102" s="22" t="s">
        <v>23</v>
      </c>
      <c r="B102" s="21"/>
      <c r="C102" s="21" t="s">
        <v>27</v>
      </c>
      <c r="D102" s="55"/>
      <c r="E102" s="55"/>
    </row>
    <row r="103" spans="1:5" ht="15.5" x14ac:dyDescent="0.35">
      <c r="A103" s="22"/>
      <c r="B103" s="21"/>
      <c r="C103" s="21"/>
      <c r="D103" s="55"/>
      <c r="E103" s="55"/>
    </row>
    <row r="104" spans="1:5" ht="31" hidden="1" x14ac:dyDescent="0.35">
      <c r="A104" s="22" t="s">
        <v>43</v>
      </c>
      <c r="B104" s="21"/>
      <c r="C104" s="21" t="s">
        <v>44</v>
      </c>
      <c r="D104" s="55"/>
      <c r="E104" s="55"/>
    </row>
    <row r="105" spans="1:5" ht="15.5" x14ac:dyDescent="0.35">
      <c r="A105" s="21"/>
      <c r="B105" s="23"/>
      <c r="C105" s="23"/>
      <c r="D105" s="57"/>
      <c r="E105" s="57"/>
    </row>
    <row r="106" spans="1:5" ht="15.5" hidden="1" x14ac:dyDescent="0.35">
      <c r="A106" s="22" t="s">
        <v>30</v>
      </c>
      <c r="B106" s="23"/>
      <c r="C106" s="23"/>
      <c r="D106" s="57"/>
      <c r="E106" s="57"/>
    </row>
    <row r="107" spans="1:5" ht="15.5" x14ac:dyDescent="0.35">
      <c r="A107" s="21"/>
      <c r="B107" s="23"/>
      <c r="C107" s="23"/>
      <c r="D107" s="57"/>
      <c r="E107" s="57"/>
    </row>
    <row r="108" spans="1:5" ht="15.5" hidden="1" x14ac:dyDescent="0.35">
      <c r="A108" s="98">
        <f>D95+'К. Беляева 40В'!D84+'К. Беляева 40Г'!D91+'К. Беляева 40Д'!D90</f>
        <v>3663550.0124999997</v>
      </c>
      <c r="B108" s="23"/>
      <c r="C108" s="23"/>
      <c r="D108" s="57"/>
      <c r="E108" s="57"/>
    </row>
    <row r="109" spans="1:5" ht="15.5" x14ac:dyDescent="0.35">
      <c r="A109" s="21"/>
      <c r="B109" s="23"/>
      <c r="C109" s="23"/>
      <c r="D109" s="57"/>
      <c r="E109" s="57"/>
    </row>
    <row r="110" spans="1:5" ht="15.5" x14ac:dyDescent="0.35">
      <c r="A110" s="21"/>
      <c r="B110" s="23"/>
      <c r="C110" s="23"/>
      <c r="D110" s="57"/>
      <c r="E110" s="57"/>
    </row>
    <row r="111" spans="1:5" ht="15.5" x14ac:dyDescent="0.35">
      <c r="A111" s="21"/>
      <c r="B111" s="23"/>
      <c r="C111" s="23"/>
      <c r="D111" s="57"/>
      <c r="E111" s="57"/>
    </row>
    <row r="112" spans="1:5" ht="15.5" x14ac:dyDescent="0.35">
      <c r="A112" s="21"/>
      <c r="B112" s="23"/>
      <c r="C112" s="23"/>
      <c r="D112" s="57"/>
      <c r="E112" s="57"/>
    </row>
    <row r="113" spans="1:5" ht="15.5" x14ac:dyDescent="0.35">
      <c r="A113" s="21"/>
      <c r="B113" s="23"/>
      <c r="C113" s="23"/>
      <c r="D113" s="57"/>
      <c r="E113" s="57"/>
    </row>
    <row r="114" spans="1:5" ht="15.5" x14ac:dyDescent="0.35">
      <c r="A114" s="21"/>
      <c r="B114" s="23"/>
      <c r="C114" s="23"/>
      <c r="D114" s="57"/>
      <c r="E114" s="57"/>
    </row>
    <row r="115" spans="1:5" ht="15.5" x14ac:dyDescent="0.35">
      <c r="A115" s="21"/>
      <c r="B115" s="23"/>
      <c r="C115" s="23"/>
      <c r="D115" s="57"/>
      <c r="E115" s="57"/>
    </row>
    <row r="116" spans="1:5" ht="15.5" x14ac:dyDescent="0.35">
      <c r="A116" s="21"/>
      <c r="B116" s="23"/>
      <c r="C116" s="23"/>
      <c r="D116" s="57"/>
      <c r="E116" s="57"/>
    </row>
    <row r="117" spans="1:5" ht="15.5" x14ac:dyDescent="0.35">
      <c r="A117" s="21"/>
      <c r="B117" s="23"/>
      <c r="C117" s="23"/>
      <c r="D117" s="57"/>
      <c r="E117" s="57"/>
    </row>
    <row r="118" spans="1:5" ht="15.5" x14ac:dyDescent="0.35">
      <c r="A118" s="21"/>
      <c r="B118" s="23"/>
      <c r="C118" s="23"/>
      <c r="D118" s="57"/>
      <c r="E118" s="57"/>
    </row>
    <row r="119" spans="1:5" ht="15.5" x14ac:dyDescent="0.35">
      <c r="A119" s="21"/>
      <c r="B119" s="23"/>
      <c r="C119" s="23"/>
      <c r="D119" s="57"/>
      <c r="E119" s="57"/>
    </row>
    <row r="120" spans="1:5" ht="15.5" x14ac:dyDescent="0.35">
      <c r="A120" s="21"/>
      <c r="B120" s="23"/>
      <c r="C120" s="23"/>
      <c r="D120" s="57"/>
      <c r="E120" s="57"/>
    </row>
  </sheetData>
  <mergeCells count="14">
    <mergeCell ref="B10:D10"/>
    <mergeCell ref="A4:D4"/>
    <mergeCell ref="A7:B7"/>
    <mergeCell ref="C7:D7"/>
    <mergeCell ref="B8:D8"/>
    <mergeCell ref="A9:C9"/>
    <mergeCell ref="A98:D98"/>
    <mergeCell ref="B11:D11"/>
    <mergeCell ref="B12:D12"/>
    <mergeCell ref="B13:D13"/>
    <mergeCell ref="A14:D14"/>
    <mergeCell ref="A16:D16"/>
    <mergeCell ref="A97:C97"/>
    <mergeCell ref="A23:D23"/>
  </mergeCells>
  <pageMargins left="0.82677165354330717" right="0.23622047244094491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2FF2-2577-4849-B775-28CED4616562}">
  <dimension ref="A1:F109"/>
  <sheetViews>
    <sheetView zoomScale="55" zoomScaleNormal="55" workbookViewId="0">
      <selection activeCell="D91" sqref="A1:D91"/>
    </sheetView>
  </sheetViews>
  <sheetFormatPr defaultRowHeight="14.5" x14ac:dyDescent="0.35"/>
  <cols>
    <col min="1" max="1" width="58.54296875" style="3" customWidth="1"/>
    <col min="2" max="2" width="24.90625" style="3" customWidth="1"/>
    <col min="3" max="3" width="25.90625" style="3" customWidth="1"/>
    <col min="4" max="4" width="30.6328125" style="3" customWidth="1"/>
    <col min="5" max="6" width="0" style="3" hidden="1" customWidth="1"/>
    <col min="7" max="16384" width="8.7265625" style="3"/>
  </cols>
  <sheetData>
    <row r="1" spans="1:4" x14ac:dyDescent="0.35">
      <c r="A1" s="1"/>
      <c r="B1" s="1"/>
      <c r="C1" s="1"/>
      <c r="D1" s="2" t="s">
        <v>0</v>
      </c>
    </row>
    <row r="2" spans="1:4" x14ac:dyDescent="0.35">
      <c r="A2" s="1"/>
      <c r="B2" s="1"/>
      <c r="C2" s="1"/>
      <c r="D2" s="2" t="s">
        <v>1</v>
      </c>
    </row>
    <row r="3" spans="1:4" x14ac:dyDescent="0.35">
      <c r="A3" s="1"/>
      <c r="B3" s="1"/>
      <c r="C3" s="1"/>
      <c r="D3" s="2" t="s">
        <v>2</v>
      </c>
    </row>
    <row r="4" spans="1:4" ht="17.5" x14ac:dyDescent="0.35">
      <c r="A4" s="121" t="s">
        <v>82</v>
      </c>
      <c r="B4" s="121"/>
      <c r="C4" s="121"/>
      <c r="D4" s="121"/>
    </row>
    <row r="5" spans="1:4" ht="15.5" x14ac:dyDescent="0.35">
      <c r="A5" s="4" t="s">
        <v>31</v>
      </c>
      <c r="B5" s="5"/>
      <c r="C5" s="6"/>
      <c r="D5" s="6" t="s">
        <v>156</v>
      </c>
    </row>
    <row r="6" spans="1:4" ht="15.5" x14ac:dyDescent="0.35">
      <c r="A6" s="9"/>
      <c r="B6" s="10"/>
      <c r="C6" s="10"/>
      <c r="D6" s="10"/>
    </row>
    <row r="7" spans="1:4" ht="16.75" customHeight="1" x14ac:dyDescent="0.35">
      <c r="A7" s="123" t="s">
        <v>3</v>
      </c>
      <c r="B7" s="123"/>
      <c r="C7" s="130" t="s">
        <v>45</v>
      </c>
      <c r="D7" s="130"/>
    </row>
    <row r="8" spans="1:4" ht="15.5" x14ac:dyDescent="0.35">
      <c r="A8" s="95" t="s">
        <v>33</v>
      </c>
      <c r="B8" s="122" t="s">
        <v>153</v>
      </c>
      <c r="C8" s="122"/>
      <c r="D8" s="122"/>
    </row>
    <row r="9" spans="1:4" ht="15.5" customHeight="1" x14ac:dyDescent="0.35">
      <c r="A9" s="123" t="s">
        <v>83</v>
      </c>
      <c r="B9" s="123"/>
      <c r="C9" s="123"/>
      <c r="D9" s="13"/>
    </row>
    <row r="10" spans="1:4" ht="15.5" x14ac:dyDescent="0.35">
      <c r="A10" s="11" t="s">
        <v>4</v>
      </c>
      <c r="B10" s="124" t="s">
        <v>5</v>
      </c>
      <c r="C10" s="124"/>
      <c r="D10" s="124"/>
    </row>
    <row r="11" spans="1:4" ht="15.5" x14ac:dyDescent="0.35">
      <c r="A11" s="11" t="s">
        <v>21</v>
      </c>
      <c r="B11" s="124" t="s">
        <v>6</v>
      </c>
      <c r="C11" s="124"/>
      <c r="D11" s="124"/>
    </row>
    <row r="12" spans="1:4" ht="16.25" customHeight="1" x14ac:dyDescent="0.35">
      <c r="A12" s="95" t="s">
        <v>32</v>
      </c>
      <c r="B12" s="124" t="s">
        <v>7</v>
      </c>
      <c r="C12" s="124"/>
      <c r="D12" s="124"/>
    </row>
    <row r="13" spans="1:4" ht="15.5" x14ac:dyDescent="0.35">
      <c r="A13" s="95" t="s">
        <v>22</v>
      </c>
      <c r="B13" s="124" t="s">
        <v>24</v>
      </c>
      <c r="C13" s="124"/>
      <c r="D13" s="124"/>
    </row>
    <row r="14" spans="1:4" ht="15.5" x14ac:dyDescent="0.35">
      <c r="A14" s="123" t="s">
        <v>8</v>
      </c>
      <c r="B14" s="123"/>
      <c r="C14" s="123"/>
      <c r="D14" s="123"/>
    </row>
    <row r="15" spans="1:4" ht="7.75" customHeight="1" x14ac:dyDescent="0.35">
      <c r="A15" s="95"/>
      <c r="B15" s="95"/>
      <c r="C15" s="95"/>
      <c r="D15" s="95"/>
    </row>
    <row r="16" spans="1:4" ht="31" customHeight="1" x14ac:dyDescent="0.35">
      <c r="A16" s="131" t="s">
        <v>217</v>
      </c>
      <c r="B16" s="131"/>
      <c r="C16" s="131"/>
      <c r="D16" s="131"/>
    </row>
    <row r="17" spans="1:5" ht="34.5" x14ac:dyDescent="0.35">
      <c r="A17" s="26" t="s">
        <v>9</v>
      </c>
      <c r="B17" s="26" t="s">
        <v>19</v>
      </c>
      <c r="C17" s="26" t="s">
        <v>10</v>
      </c>
      <c r="D17" s="26" t="s">
        <v>20</v>
      </c>
    </row>
    <row r="18" spans="1:5" ht="15.5" x14ac:dyDescent="0.35">
      <c r="A18" s="15" t="s">
        <v>11</v>
      </c>
      <c r="B18" s="15"/>
      <c r="C18" s="15"/>
      <c r="D18" s="27">
        <f>[9]Лист_1!$F$404</f>
        <v>1268793.79</v>
      </c>
    </row>
    <row r="19" spans="1:5" ht="15.5" x14ac:dyDescent="0.35">
      <c r="A19" s="15" t="s">
        <v>12</v>
      </c>
      <c r="B19" s="15"/>
      <c r="C19" s="15"/>
      <c r="D19" s="17">
        <f>[9]Лист_1!$BF$404</f>
        <v>0</v>
      </c>
    </row>
    <row r="20" spans="1:5" ht="30" x14ac:dyDescent="0.35">
      <c r="A20" s="16" t="s">
        <v>13</v>
      </c>
      <c r="B20" s="16"/>
      <c r="C20" s="16"/>
      <c r="D20" s="74">
        <f>D21+D22</f>
        <v>3889543.32</v>
      </c>
    </row>
    <row r="21" spans="1:5" ht="15.5" x14ac:dyDescent="0.35">
      <c r="A21" s="15" t="s">
        <v>14</v>
      </c>
      <c r="B21" s="15"/>
      <c r="C21" s="15"/>
      <c r="D21" s="73">
        <f>[9]Лист_1!$U$406</f>
        <v>3209063.5297690802</v>
      </c>
    </row>
    <row r="22" spans="1:5" ht="15.5" x14ac:dyDescent="0.35">
      <c r="A22" s="15" t="s">
        <v>15</v>
      </c>
      <c r="B22" s="15"/>
      <c r="C22" s="15"/>
      <c r="D22" s="73">
        <f>[9]Лист_1!$U$407</f>
        <v>680479.79023091961</v>
      </c>
    </row>
    <row r="23" spans="1:5" ht="15.5" hidden="1" x14ac:dyDescent="0.35">
      <c r="A23" s="15" t="s">
        <v>16</v>
      </c>
      <c r="B23" s="15"/>
      <c r="C23" s="15"/>
      <c r="D23" s="15"/>
    </row>
    <row r="24" spans="1:5" ht="15.5" hidden="1" x14ac:dyDescent="0.35">
      <c r="A24" s="15"/>
      <c r="B24" s="15"/>
      <c r="C24" s="15"/>
      <c r="D24" s="15"/>
    </row>
    <row r="25" spans="1:5" ht="15.5" x14ac:dyDescent="0.35">
      <c r="A25" s="15"/>
      <c r="B25" s="15"/>
      <c r="C25" s="15"/>
      <c r="D25" s="15"/>
    </row>
    <row r="26" spans="1:5" ht="62" x14ac:dyDescent="0.35">
      <c r="A26" s="14" t="s">
        <v>9</v>
      </c>
      <c r="B26" s="14" t="s">
        <v>269</v>
      </c>
      <c r="C26" s="14" t="s">
        <v>270</v>
      </c>
      <c r="D26" s="51" t="s">
        <v>271</v>
      </c>
    </row>
    <row r="27" spans="1:5" ht="15.5" x14ac:dyDescent="0.35">
      <c r="A27" s="15" t="s">
        <v>78</v>
      </c>
      <c r="B27" s="15"/>
      <c r="C27" s="31"/>
      <c r="D27" s="50">
        <v>-155149.70000000001</v>
      </c>
    </row>
    <row r="28" spans="1:5" ht="30.65" customHeight="1" x14ac:dyDescent="0.35">
      <c r="A28" s="15" t="s">
        <v>130</v>
      </c>
      <c r="B28" s="14"/>
      <c r="C28" s="31"/>
      <c r="D28" s="73">
        <f>'[3]2025'!$M$96</f>
        <v>82000</v>
      </c>
    </row>
    <row r="29" spans="1:5" ht="15.5" x14ac:dyDescent="0.35">
      <c r="A29" s="16" t="s">
        <v>80</v>
      </c>
      <c r="B29" s="15"/>
      <c r="C29" s="19"/>
      <c r="D29" s="73">
        <f>[9]Лист_1!$AU$407</f>
        <v>704517.18461448129</v>
      </c>
    </row>
    <row r="30" spans="1:5" ht="15.5" x14ac:dyDescent="0.35">
      <c r="A30" s="16" t="s">
        <v>284</v>
      </c>
      <c r="B30" s="15"/>
      <c r="C30" s="52"/>
      <c r="D30" s="74"/>
      <c r="E30" s="101"/>
    </row>
    <row r="31" spans="1:5" ht="15.5" x14ac:dyDescent="0.35">
      <c r="A31" s="78" t="s">
        <v>92</v>
      </c>
      <c r="B31" s="81">
        <v>45706</v>
      </c>
      <c r="C31" s="15">
        <v>732.6099999999999</v>
      </c>
      <c r="D31" s="15">
        <v>732.6099999999999</v>
      </c>
    </row>
    <row r="32" spans="1:5" ht="15.5" x14ac:dyDescent="0.35">
      <c r="A32" s="78" t="s">
        <v>131</v>
      </c>
      <c r="B32" s="81">
        <v>45706</v>
      </c>
      <c r="C32" s="15">
        <v>1694</v>
      </c>
      <c r="D32" s="15">
        <v>1694</v>
      </c>
    </row>
    <row r="33" spans="1:5" ht="13.75" customHeight="1" x14ac:dyDescent="0.35">
      <c r="A33" s="78" t="s">
        <v>132</v>
      </c>
      <c r="B33" s="81">
        <v>45706</v>
      </c>
      <c r="C33" s="15">
        <v>2750</v>
      </c>
      <c r="D33" s="15">
        <v>2750</v>
      </c>
    </row>
    <row r="34" spans="1:5" ht="15.5" x14ac:dyDescent="0.35">
      <c r="A34" s="78" t="s">
        <v>133</v>
      </c>
      <c r="B34" s="81" t="s">
        <v>250</v>
      </c>
      <c r="C34" s="15">
        <v>2269.9499999999998</v>
      </c>
      <c r="D34" s="15">
        <v>2269.9499999999998</v>
      </c>
    </row>
    <row r="35" spans="1:5" ht="29" x14ac:dyDescent="0.35">
      <c r="A35" s="78" t="str">
        <f>[7]TDSheet!$I$4</f>
        <v>Модернизация оборудования диспетчера АПС, видео, домофон, упр. ворот, КБ40б,в,г,д</v>
      </c>
      <c r="B35" s="81" t="str">
        <f>[7]TDSheet!$B$13</f>
        <v>14.03.2025</v>
      </c>
      <c r="C35" s="15">
        <v>23253.75</v>
      </c>
      <c r="D35" s="15">
        <v>23253.75</v>
      </c>
    </row>
    <row r="36" spans="1:5" ht="70" x14ac:dyDescent="0.35">
      <c r="A36" s="92" t="s">
        <v>91</v>
      </c>
      <c r="B36" s="81">
        <v>45740</v>
      </c>
      <c r="C36" s="15">
        <v>17200</v>
      </c>
      <c r="D36" s="15">
        <v>17200</v>
      </c>
    </row>
    <row r="37" spans="1:5" ht="15.5" x14ac:dyDescent="0.35">
      <c r="A37" s="78" t="s">
        <v>92</v>
      </c>
      <c r="B37" s="81">
        <v>45771</v>
      </c>
      <c r="C37" s="15">
        <v>1476.95</v>
      </c>
      <c r="D37" s="15">
        <v>1476.95</v>
      </c>
    </row>
    <row r="38" spans="1:5" ht="29" x14ac:dyDescent="0.35">
      <c r="A38" s="78" t="s">
        <v>100</v>
      </c>
      <c r="B38" s="81">
        <v>45800</v>
      </c>
      <c r="C38" s="15">
        <v>44900</v>
      </c>
      <c r="D38" s="15">
        <v>44900</v>
      </c>
    </row>
    <row r="39" spans="1:5" ht="15.5" x14ac:dyDescent="0.35">
      <c r="A39" s="78" t="s">
        <v>96</v>
      </c>
      <c r="B39" s="81">
        <v>45810</v>
      </c>
      <c r="C39" s="15">
        <v>1198</v>
      </c>
      <c r="D39" s="15">
        <v>1198</v>
      </c>
    </row>
    <row r="40" spans="1:5" ht="15.5" x14ac:dyDescent="0.35">
      <c r="A40" s="78" t="s">
        <v>134</v>
      </c>
      <c r="B40" s="81">
        <v>45811</v>
      </c>
      <c r="C40" s="15">
        <v>2144.3999999999996</v>
      </c>
      <c r="D40" s="15">
        <v>2144.3999999999996</v>
      </c>
    </row>
    <row r="41" spans="1:5" ht="15.5" x14ac:dyDescent="0.35">
      <c r="A41" s="78" t="s">
        <v>98</v>
      </c>
      <c r="B41" s="81">
        <f>[7]TDSheet!$B$73</f>
        <v>45817</v>
      </c>
      <c r="C41" s="15">
        <v>9708</v>
      </c>
      <c r="D41" s="15">
        <v>9708</v>
      </c>
    </row>
    <row r="42" spans="1:5" ht="15.5" x14ac:dyDescent="0.35">
      <c r="A42" s="78" t="s">
        <v>135</v>
      </c>
      <c r="B42" s="81">
        <v>45819</v>
      </c>
      <c r="C42" s="15">
        <v>8253.7999999999993</v>
      </c>
      <c r="D42" s="15">
        <v>8253.7999999999993</v>
      </c>
    </row>
    <row r="43" spans="1:5" ht="15.5" x14ac:dyDescent="0.35">
      <c r="A43" s="78" t="s">
        <v>136</v>
      </c>
      <c r="B43" s="81">
        <v>45824</v>
      </c>
      <c r="C43" s="15">
        <v>1500</v>
      </c>
      <c r="D43" s="15">
        <v>1500</v>
      </c>
    </row>
    <row r="44" spans="1:5" ht="15.5" x14ac:dyDescent="0.35">
      <c r="A44" s="78" t="s">
        <v>137</v>
      </c>
      <c r="B44" s="81">
        <v>45824</v>
      </c>
      <c r="C44" s="15">
        <v>900</v>
      </c>
      <c r="D44" s="15">
        <v>900</v>
      </c>
      <c r="E44" s="41" t="s">
        <v>61</v>
      </c>
    </row>
    <row r="45" spans="1:5" ht="15.5" x14ac:dyDescent="0.35">
      <c r="A45" s="78" t="s">
        <v>138</v>
      </c>
      <c r="B45" s="81">
        <v>45859</v>
      </c>
      <c r="C45" s="15">
        <v>2537.6</v>
      </c>
      <c r="D45" s="15">
        <v>2537.6</v>
      </c>
    </row>
    <row r="46" spans="1:5" ht="15.5" x14ac:dyDescent="0.35">
      <c r="A46" s="78" t="s">
        <v>139</v>
      </c>
      <c r="B46" s="81">
        <v>45862</v>
      </c>
      <c r="C46" s="15">
        <v>142</v>
      </c>
      <c r="D46" s="15">
        <v>142</v>
      </c>
    </row>
    <row r="47" spans="1:5" ht="29" x14ac:dyDescent="0.35">
      <c r="A47" s="78" t="s">
        <v>140</v>
      </c>
      <c r="B47" s="81">
        <v>45502</v>
      </c>
      <c r="C47" s="15">
        <v>3321.2</v>
      </c>
      <c r="D47" s="15">
        <v>3321.2</v>
      </c>
    </row>
    <row r="48" spans="1:5" ht="15.5" x14ac:dyDescent="0.35">
      <c r="A48" s="78" t="s">
        <v>141</v>
      </c>
      <c r="B48" s="81">
        <v>45869</v>
      </c>
      <c r="C48" s="15">
        <v>48000</v>
      </c>
      <c r="D48" s="15">
        <v>48000</v>
      </c>
    </row>
    <row r="49" spans="1:5" ht="15.5" x14ac:dyDescent="0.35">
      <c r="A49" s="78" t="s">
        <v>92</v>
      </c>
      <c r="B49" s="81">
        <v>45870</v>
      </c>
      <c r="C49" s="15">
        <v>4642.6499999999996</v>
      </c>
      <c r="D49" s="15">
        <v>4642.6499999999996</v>
      </c>
    </row>
    <row r="50" spans="1:5" ht="15.5" x14ac:dyDescent="0.35">
      <c r="A50" s="78" t="s">
        <v>142</v>
      </c>
      <c r="B50" s="81">
        <v>45874</v>
      </c>
      <c r="C50" s="15">
        <v>1900</v>
      </c>
      <c r="D50" s="15">
        <v>1900</v>
      </c>
      <c r="E50" s="41"/>
    </row>
    <row r="51" spans="1:5" ht="15.5" x14ac:dyDescent="0.35">
      <c r="A51" s="78" t="s">
        <v>108</v>
      </c>
      <c r="B51" s="81">
        <v>45880</v>
      </c>
      <c r="C51" s="15">
        <v>9697.5299999999988</v>
      </c>
      <c r="D51" s="15">
        <v>9697.5299999999988</v>
      </c>
    </row>
    <row r="52" spans="1:5" ht="15.5" x14ac:dyDescent="0.35">
      <c r="A52" s="78" t="s">
        <v>143</v>
      </c>
      <c r="B52" s="81" t="s">
        <v>251</v>
      </c>
      <c r="C52" s="15">
        <v>30727.53</v>
      </c>
      <c r="D52" s="15">
        <v>30727.53</v>
      </c>
    </row>
    <row r="53" spans="1:5" x14ac:dyDescent="0.35">
      <c r="A53" s="103" t="s">
        <v>109</v>
      </c>
      <c r="B53" s="81">
        <v>45884</v>
      </c>
      <c r="C53" s="31">
        <v>29543.97</v>
      </c>
      <c r="D53" s="31">
        <v>29543.97</v>
      </c>
    </row>
    <row r="54" spans="1:5" ht="15.5" x14ac:dyDescent="0.35">
      <c r="A54" s="78" t="s">
        <v>144</v>
      </c>
      <c r="B54" s="81">
        <v>45919</v>
      </c>
      <c r="C54" s="15">
        <v>1589</v>
      </c>
      <c r="D54" s="15">
        <v>1589</v>
      </c>
    </row>
    <row r="55" spans="1:5" ht="15.5" x14ac:dyDescent="0.35">
      <c r="A55" s="78" t="s">
        <v>145</v>
      </c>
      <c r="B55" s="102" t="str">
        <f>[7]TDSheet!$B$45</f>
        <v>24.09.2025</v>
      </c>
      <c r="C55" s="15">
        <v>1403</v>
      </c>
      <c r="D55" s="15">
        <v>1403</v>
      </c>
    </row>
    <row r="56" spans="1:5" ht="29" x14ac:dyDescent="0.35">
      <c r="A56" s="78" t="s">
        <v>115</v>
      </c>
      <c r="B56" s="102" t="str">
        <f>B55</f>
        <v>24.09.2025</v>
      </c>
      <c r="C56" s="15">
        <v>1343.75</v>
      </c>
      <c r="D56" s="15">
        <v>1343.75</v>
      </c>
    </row>
    <row r="57" spans="1:5" ht="15.5" x14ac:dyDescent="0.35">
      <c r="A57" s="78" t="s">
        <v>116</v>
      </c>
      <c r="B57" s="102">
        <v>45930</v>
      </c>
      <c r="C57" s="15">
        <v>12677.79</v>
      </c>
      <c r="D57" s="15">
        <v>12677.79</v>
      </c>
    </row>
    <row r="58" spans="1:5" ht="15.5" x14ac:dyDescent="0.35">
      <c r="A58" s="78" t="s">
        <v>146</v>
      </c>
      <c r="B58" s="104" t="s">
        <v>252</v>
      </c>
      <c r="C58" s="59">
        <v>12889.4</v>
      </c>
      <c r="D58" s="59">
        <v>12889.4</v>
      </c>
    </row>
    <row r="59" spans="1:5" ht="15.5" x14ac:dyDescent="0.35">
      <c r="A59" s="78" t="s">
        <v>117</v>
      </c>
      <c r="B59" s="102">
        <v>45933</v>
      </c>
      <c r="C59" s="15">
        <v>7642.6</v>
      </c>
      <c r="D59" s="15">
        <v>7642.6</v>
      </c>
    </row>
    <row r="60" spans="1:5" ht="15.5" x14ac:dyDescent="0.35">
      <c r="A60" s="78" t="s">
        <v>147</v>
      </c>
      <c r="B60" s="102">
        <v>45936</v>
      </c>
      <c r="C60" s="15">
        <v>3060</v>
      </c>
      <c r="D60" s="15">
        <v>3060</v>
      </c>
    </row>
    <row r="61" spans="1:5" ht="29" x14ac:dyDescent="0.35">
      <c r="A61" s="91" t="s">
        <v>285</v>
      </c>
      <c r="B61" s="81">
        <v>45938</v>
      </c>
      <c r="C61" s="15">
        <v>70000</v>
      </c>
      <c r="D61" s="15">
        <v>70000</v>
      </c>
    </row>
    <row r="62" spans="1:5" ht="15.5" x14ac:dyDescent="0.35">
      <c r="A62" s="91" t="s">
        <v>148</v>
      </c>
      <c r="B62" s="81">
        <v>45943</v>
      </c>
      <c r="C62" s="15">
        <v>420000</v>
      </c>
      <c r="D62" s="15">
        <v>420000</v>
      </c>
    </row>
    <row r="63" spans="1:5" ht="15.5" x14ac:dyDescent="0.35">
      <c r="A63" s="78" t="s">
        <v>149</v>
      </c>
      <c r="B63" s="81">
        <v>45943</v>
      </c>
      <c r="C63" s="15">
        <v>1839.08</v>
      </c>
      <c r="D63" s="15">
        <v>1839.08</v>
      </c>
    </row>
    <row r="64" spans="1:5" ht="15.5" x14ac:dyDescent="0.35">
      <c r="A64" s="78" t="s">
        <v>150</v>
      </c>
      <c r="B64" s="81">
        <v>45945</v>
      </c>
      <c r="C64" s="15">
        <v>10745</v>
      </c>
      <c r="D64" s="15">
        <v>10745</v>
      </c>
    </row>
    <row r="65" spans="1:6" ht="15.5" x14ac:dyDescent="0.35">
      <c r="A65" s="78" t="s">
        <v>151</v>
      </c>
      <c r="B65" s="81">
        <v>45957</v>
      </c>
      <c r="C65" s="15">
        <v>5800</v>
      </c>
      <c r="D65" s="15">
        <v>5800</v>
      </c>
    </row>
    <row r="66" spans="1:6" ht="15.5" x14ac:dyDescent="0.35">
      <c r="A66" s="78" t="s">
        <v>92</v>
      </c>
      <c r="B66" s="81">
        <v>45971</v>
      </c>
      <c r="C66" s="15">
        <v>430.05</v>
      </c>
      <c r="D66" s="15">
        <v>430.05</v>
      </c>
    </row>
    <row r="67" spans="1:6" ht="29" x14ac:dyDescent="0.35">
      <c r="A67" s="78" t="s">
        <v>121</v>
      </c>
      <c r="B67" s="81" t="str">
        <f>[7]TDSheet!$B$60</f>
        <v>11.11.2025</v>
      </c>
      <c r="C67" s="15">
        <v>10912.5</v>
      </c>
      <c r="D67" s="15">
        <v>10912.5</v>
      </c>
    </row>
    <row r="68" spans="1:6" ht="15.5" x14ac:dyDescent="0.35">
      <c r="A68" s="78" t="s">
        <v>152</v>
      </c>
      <c r="B68" s="81">
        <v>46006</v>
      </c>
      <c r="C68" s="15">
        <v>1109.3399999999999</v>
      </c>
      <c r="D68" s="15">
        <v>1109.3399999999999</v>
      </c>
    </row>
    <row r="69" spans="1:6" ht="15.5" hidden="1" x14ac:dyDescent="0.35">
      <c r="A69" s="15"/>
      <c r="B69" s="15"/>
      <c r="C69" s="15"/>
      <c r="D69" s="50"/>
    </row>
    <row r="70" spans="1:6" ht="15.5" hidden="1" x14ac:dyDescent="0.35">
      <c r="A70" s="15"/>
      <c r="B70" s="15"/>
      <c r="C70" s="15"/>
      <c r="D70" s="50"/>
    </row>
    <row r="71" spans="1:6" ht="15.5" hidden="1" x14ac:dyDescent="0.35">
      <c r="A71" s="15"/>
      <c r="B71" s="15"/>
      <c r="C71" s="15"/>
      <c r="D71" s="50"/>
    </row>
    <row r="72" spans="1:6" ht="15.5" hidden="1" x14ac:dyDescent="0.35">
      <c r="A72" s="15"/>
      <c r="B72" s="15"/>
      <c r="C72" s="15"/>
      <c r="D72" s="50"/>
    </row>
    <row r="73" spans="1:6" ht="15.5" hidden="1" x14ac:dyDescent="0.35">
      <c r="A73" s="15"/>
      <c r="B73" s="15"/>
      <c r="C73" s="15"/>
      <c r="D73" s="50"/>
    </row>
    <row r="74" spans="1:6" ht="15.5" hidden="1" x14ac:dyDescent="0.35">
      <c r="A74" s="15"/>
      <c r="B74" s="15"/>
      <c r="C74" s="15"/>
      <c r="D74" s="50"/>
    </row>
    <row r="75" spans="1:6" ht="15.5" hidden="1" x14ac:dyDescent="0.35">
      <c r="A75" s="15"/>
      <c r="B75" s="15"/>
      <c r="C75" s="15"/>
      <c r="D75" s="50"/>
      <c r="F75" s="3" t="s">
        <v>71</v>
      </c>
    </row>
    <row r="76" spans="1:6" ht="15.5" hidden="1" x14ac:dyDescent="0.35">
      <c r="A76" s="15"/>
      <c r="B76" s="15"/>
      <c r="C76" s="15"/>
      <c r="D76" s="69"/>
      <c r="F76" s="3" t="s">
        <v>72</v>
      </c>
    </row>
    <row r="77" spans="1:6" ht="15.5" hidden="1" x14ac:dyDescent="0.35">
      <c r="A77" s="15"/>
      <c r="B77" s="15"/>
      <c r="C77" s="15"/>
      <c r="D77" s="50"/>
    </row>
    <row r="78" spans="1:6" ht="15.5" hidden="1" x14ac:dyDescent="0.35">
      <c r="A78" s="15"/>
      <c r="B78" s="15"/>
      <c r="C78" s="15"/>
      <c r="D78" s="50"/>
    </row>
    <row r="79" spans="1:6" ht="30" hidden="1" customHeight="1" x14ac:dyDescent="0.35">
      <c r="A79" s="18"/>
      <c r="B79" s="18"/>
      <c r="C79" s="15"/>
      <c r="D79" s="53"/>
      <c r="E79" s="105"/>
    </row>
    <row r="80" spans="1:6" ht="15.5" hidden="1" x14ac:dyDescent="0.35">
      <c r="A80" s="15"/>
      <c r="B80" s="15"/>
      <c r="C80" s="15"/>
      <c r="D80" s="50"/>
    </row>
    <row r="81" spans="1:4" ht="15.5" hidden="1" x14ac:dyDescent="0.35">
      <c r="A81" s="15"/>
      <c r="B81" s="15"/>
      <c r="C81" s="15"/>
      <c r="D81" s="50"/>
    </row>
    <row r="82" spans="1:4" ht="15.5" hidden="1" x14ac:dyDescent="0.35">
      <c r="A82" s="15"/>
      <c r="B82" s="15"/>
      <c r="C82" s="15"/>
      <c r="D82" s="50"/>
    </row>
    <row r="83" spans="1:4" ht="15.5" x14ac:dyDescent="0.35">
      <c r="A83" s="15" t="s">
        <v>129</v>
      </c>
      <c r="C83" s="15">
        <v>40496.772499999999</v>
      </c>
      <c r="D83" s="15">
        <v>40496.772499999999</v>
      </c>
    </row>
    <row r="84" spans="1:4" ht="15.5" x14ac:dyDescent="0.35">
      <c r="A84" s="16" t="s">
        <v>17</v>
      </c>
      <c r="B84" s="16"/>
      <c r="C84" s="54">
        <f>D84</f>
        <v>850432.22249999992</v>
      </c>
      <c r="D84" s="50">
        <f>SUM(D31:D83)</f>
        <v>850432.22249999992</v>
      </c>
    </row>
    <row r="85" spans="1:4" ht="15.5" x14ac:dyDescent="0.35">
      <c r="A85" s="16" t="s">
        <v>126</v>
      </c>
      <c r="B85" s="21"/>
      <c r="C85" s="21"/>
      <c r="D85" s="54">
        <f>(D27+D28+D29)-D84</f>
        <v>-219064.7378855187</v>
      </c>
    </row>
    <row r="86" spans="1:4" ht="15.5" x14ac:dyDescent="0.35">
      <c r="A86" s="123" t="s">
        <v>128</v>
      </c>
      <c r="B86" s="123"/>
      <c r="C86" s="123"/>
      <c r="D86" s="56">
        <f>D84</f>
        <v>850432.22249999992</v>
      </c>
    </row>
    <row r="87" spans="1:4" ht="15.5" x14ac:dyDescent="0.35">
      <c r="A87" s="123" t="s">
        <v>38</v>
      </c>
      <c r="B87" s="123"/>
      <c r="C87" s="123"/>
      <c r="D87" s="123"/>
    </row>
    <row r="88" spans="1:4" ht="15.5" x14ac:dyDescent="0.35">
      <c r="A88" s="22"/>
      <c r="B88" s="21"/>
      <c r="C88" s="21"/>
      <c r="D88" s="21"/>
    </row>
    <row r="89" spans="1:4" ht="15.5" x14ac:dyDescent="0.35">
      <c r="A89" s="25" t="s">
        <v>18</v>
      </c>
      <c r="B89" s="21"/>
      <c r="C89" s="21"/>
      <c r="D89" s="21"/>
    </row>
    <row r="90" spans="1:4" ht="15.5" x14ac:dyDescent="0.35">
      <c r="A90" s="22"/>
      <c r="B90" s="21"/>
      <c r="C90" s="21"/>
      <c r="D90" s="21"/>
    </row>
    <row r="91" spans="1:4" ht="15.5" x14ac:dyDescent="0.35">
      <c r="A91" s="22" t="s">
        <v>23</v>
      </c>
      <c r="B91" s="21"/>
      <c r="C91" s="21" t="s">
        <v>27</v>
      </c>
      <c r="D91" s="21"/>
    </row>
    <row r="92" spans="1:4" ht="15.5" hidden="1" x14ac:dyDescent="0.35">
      <c r="A92" s="22"/>
      <c r="B92" s="21"/>
      <c r="C92" s="21"/>
      <c r="D92" s="21"/>
    </row>
    <row r="93" spans="1:4" ht="31" hidden="1" x14ac:dyDescent="0.35">
      <c r="A93" s="22" t="s">
        <v>46</v>
      </c>
      <c r="B93" s="21"/>
      <c r="C93" s="21" t="s">
        <v>47</v>
      </c>
      <c r="D93" s="21"/>
    </row>
    <row r="94" spans="1:4" ht="15.5" hidden="1" x14ac:dyDescent="0.35">
      <c r="A94" s="23"/>
      <c r="B94" s="23"/>
      <c r="C94" s="23"/>
      <c r="D94" s="23"/>
    </row>
    <row r="95" spans="1:4" ht="15.5" hidden="1" x14ac:dyDescent="0.35">
      <c r="A95" s="22" t="s">
        <v>30</v>
      </c>
      <c r="B95" s="23"/>
      <c r="C95" s="23"/>
      <c r="D95" s="23"/>
    </row>
    <row r="96" spans="1:4" ht="15.5" x14ac:dyDescent="0.35">
      <c r="A96" s="23"/>
      <c r="B96" s="23"/>
      <c r="C96" s="23"/>
      <c r="D96" s="23"/>
    </row>
    <row r="97" spans="1:4" ht="15.5" x14ac:dyDescent="0.35">
      <c r="A97" s="23"/>
      <c r="B97" s="23"/>
      <c r="C97" s="23"/>
      <c r="D97" s="23"/>
    </row>
    <row r="98" spans="1:4" ht="15.5" x14ac:dyDescent="0.35">
      <c r="A98" s="23"/>
      <c r="B98" s="23"/>
      <c r="C98" s="23"/>
      <c r="D98" s="23"/>
    </row>
    <row r="99" spans="1:4" ht="15.5" x14ac:dyDescent="0.35">
      <c r="A99" s="23"/>
      <c r="B99" s="23"/>
      <c r="C99" s="23"/>
      <c r="D99" s="23"/>
    </row>
    <row r="100" spans="1:4" ht="15.5" x14ac:dyDescent="0.35">
      <c r="A100" s="23"/>
      <c r="B100" s="23"/>
      <c r="C100" s="23"/>
      <c r="D100" s="23"/>
    </row>
    <row r="101" spans="1:4" ht="15.5" x14ac:dyDescent="0.35">
      <c r="A101" s="23"/>
      <c r="B101" s="23"/>
      <c r="C101" s="23"/>
      <c r="D101" s="23"/>
    </row>
    <row r="102" spans="1:4" ht="15.5" x14ac:dyDescent="0.35">
      <c r="A102" s="23"/>
      <c r="B102" s="23"/>
      <c r="C102" s="23"/>
      <c r="D102" s="23"/>
    </row>
    <row r="103" spans="1:4" ht="15.5" x14ac:dyDescent="0.35">
      <c r="A103" s="23"/>
      <c r="B103" s="23"/>
      <c r="C103" s="23"/>
      <c r="D103" s="23"/>
    </row>
    <row r="104" spans="1:4" ht="15.5" x14ac:dyDescent="0.35">
      <c r="A104" s="23"/>
      <c r="B104" s="23"/>
      <c r="C104" s="23"/>
      <c r="D104" s="23"/>
    </row>
    <row r="105" spans="1:4" ht="15.5" x14ac:dyDescent="0.35">
      <c r="A105" s="23"/>
      <c r="B105" s="23"/>
      <c r="C105" s="23"/>
      <c r="D105" s="23"/>
    </row>
    <row r="106" spans="1:4" ht="15.5" x14ac:dyDescent="0.35">
      <c r="A106" s="23"/>
      <c r="B106" s="23"/>
      <c r="C106" s="23"/>
      <c r="D106" s="23"/>
    </row>
    <row r="107" spans="1:4" ht="15.5" x14ac:dyDescent="0.35">
      <c r="A107" s="23"/>
      <c r="B107" s="23"/>
      <c r="C107" s="23"/>
      <c r="D107" s="23"/>
    </row>
    <row r="108" spans="1:4" ht="15.5" x14ac:dyDescent="0.35">
      <c r="A108" s="23"/>
      <c r="B108" s="23"/>
      <c r="C108" s="23"/>
      <c r="D108" s="23"/>
    </row>
    <row r="109" spans="1:4" ht="15.5" x14ac:dyDescent="0.35">
      <c r="A109" s="23"/>
      <c r="B109" s="23"/>
      <c r="C109" s="23"/>
      <c r="D109" s="23"/>
    </row>
  </sheetData>
  <mergeCells count="13">
    <mergeCell ref="B10:D10"/>
    <mergeCell ref="A4:D4"/>
    <mergeCell ref="A7:B7"/>
    <mergeCell ref="C7:D7"/>
    <mergeCell ref="B8:D8"/>
    <mergeCell ref="A9:C9"/>
    <mergeCell ref="A87:D87"/>
    <mergeCell ref="B11:D11"/>
    <mergeCell ref="B12:D12"/>
    <mergeCell ref="B13:D13"/>
    <mergeCell ref="A14:D14"/>
    <mergeCell ref="A16:D16"/>
    <mergeCell ref="A86:C86"/>
  </mergeCells>
  <pageMargins left="0.59055118110236227" right="0.39370078740157483" top="0.39370078740157483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39A5-C4FF-4DED-882A-C631DDD413BC}">
  <dimension ref="A1:F116"/>
  <sheetViews>
    <sheetView zoomScale="55" zoomScaleNormal="55" workbookViewId="0">
      <selection activeCell="D98" sqref="A1:D98"/>
    </sheetView>
  </sheetViews>
  <sheetFormatPr defaultRowHeight="14.5" x14ac:dyDescent="0.35"/>
  <cols>
    <col min="1" max="1" width="58.54296875" style="3" customWidth="1"/>
    <col min="2" max="2" width="24.90625" style="3" customWidth="1"/>
    <col min="3" max="3" width="25.90625" style="3" customWidth="1"/>
    <col min="4" max="4" width="30.6328125" style="3" customWidth="1"/>
    <col min="5" max="5" width="0" style="42" hidden="1" customWidth="1"/>
    <col min="6" max="7" width="0" hidden="1" customWidth="1"/>
  </cols>
  <sheetData>
    <row r="1" spans="1:4" x14ac:dyDescent="0.35">
      <c r="A1" s="1"/>
      <c r="B1" s="1"/>
      <c r="C1" s="1"/>
      <c r="D1" s="2" t="s">
        <v>0</v>
      </c>
    </row>
    <row r="2" spans="1:4" x14ac:dyDescent="0.35">
      <c r="A2" s="1"/>
      <c r="B2" s="1"/>
      <c r="C2" s="1"/>
      <c r="D2" s="2" t="s">
        <v>1</v>
      </c>
    </row>
    <row r="3" spans="1:4" x14ac:dyDescent="0.35">
      <c r="A3" s="1"/>
      <c r="B3" s="1"/>
      <c r="C3" s="1"/>
      <c r="D3" s="2" t="s">
        <v>2</v>
      </c>
    </row>
    <row r="4" spans="1:4" ht="17.5" x14ac:dyDescent="0.35">
      <c r="A4" s="121" t="s">
        <v>82</v>
      </c>
      <c r="B4" s="121"/>
      <c r="C4" s="121"/>
      <c r="D4" s="121"/>
    </row>
    <row r="5" spans="1:4" ht="15.5" x14ac:dyDescent="0.35">
      <c r="A5" s="4" t="s">
        <v>31</v>
      </c>
      <c r="B5" s="5"/>
      <c r="C5" s="6"/>
      <c r="D5" s="6" t="s">
        <v>156</v>
      </c>
    </row>
    <row r="6" spans="1:4" ht="15.5" x14ac:dyDescent="0.35">
      <c r="A6" s="9"/>
      <c r="B6" s="10"/>
      <c r="C6" s="10"/>
      <c r="D6" s="10"/>
    </row>
    <row r="7" spans="1:4" ht="16.75" customHeight="1" x14ac:dyDescent="0.35">
      <c r="A7" s="123" t="s">
        <v>3</v>
      </c>
      <c r="B7" s="123"/>
      <c r="C7" s="130" t="s">
        <v>48</v>
      </c>
      <c r="D7" s="130"/>
    </row>
    <row r="8" spans="1:4" ht="15.5" x14ac:dyDescent="0.35">
      <c r="A8" s="85" t="s">
        <v>33</v>
      </c>
      <c r="B8" s="122" t="s">
        <v>294</v>
      </c>
      <c r="C8" s="122"/>
      <c r="D8" s="122"/>
    </row>
    <row r="9" spans="1:4" ht="15.5" customHeight="1" x14ac:dyDescent="0.35">
      <c r="A9" s="123" t="s">
        <v>83</v>
      </c>
      <c r="B9" s="123"/>
      <c r="C9" s="123"/>
      <c r="D9" s="13"/>
    </row>
    <row r="10" spans="1:4" ht="15.5" x14ac:dyDescent="0.35">
      <c r="A10" s="11" t="s">
        <v>4</v>
      </c>
      <c r="B10" s="124" t="s">
        <v>5</v>
      </c>
      <c r="C10" s="124"/>
      <c r="D10" s="124"/>
    </row>
    <row r="11" spans="1:4" ht="15.5" x14ac:dyDescent="0.35">
      <c r="A11" s="11" t="s">
        <v>21</v>
      </c>
      <c r="B11" s="124" t="s">
        <v>6</v>
      </c>
      <c r="C11" s="124"/>
      <c r="D11" s="124"/>
    </row>
    <row r="12" spans="1:4" ht="16.25" customHeight="1" x14ac:dyDescent="0.35">
      <c r="A12" s="85" t="s">
        <v>32</v>
      </c>
      <c r="B12" s="124" t="s">
        <v>7</v>
      </c>
      <c r="C12" s="124"/>
      <c r="D12" s="124"/>
    </row>
    <row r="13" spans="1:4" ht="15.5" x14ac:dyDescent="0.35">
      <c r="A13" s="85" t="s">
        <v>22</v>
      </c>
      <c r="B13" s="124" t="s">
        <v>24</v>
      </c>
      <c r="C13" s="124"/>
      <c r="D13" s="124"/>
    </row>
    <row r="14" spans="1:4" ht="15.5" x14ac:dyDescent="0.35">
      <c r="A14" s="123" t="s">
        <v>8</v>
      </c>
      <c r="B14" s="123"/>
      <c r="C14" s="123"/>
      <c r="D14" s="123"/>
    </row>
    <row r="15" spans="1:4" ht="7.75" customHeight="1" x14ac:dyDescent="0.35">
      <c r="A15" s="85"/>
      <c r="B15" s="85"/>
      <c r="C15" s="85"/>
      <c r="D15" s="85"/>
    </row>
    <row r="16" spans="1:4" ht="38.5" customHeight="1" x14ac:dyDescent="0.35">
      <c r="A16" s="131" t="s">
        <v>216</v>
      </c>
      <c r="B16" s="131"/>
      <c r="C16" s="131"/>
      <c r="D16" s="131"/>
    </row>
    <row r="17" spans="1:6" ht="34.5" x14ac:dyDescent="0.35">
      <c r="A17" s="26" t="s">
        <v>9</v>
      </c>
      <c r="B17" s="26" t="s">
        <v>19</v>
      </c>
      <c r="C17" s="26" t="s">
        <v>10</v>
      </c>
      <c r="D17" s="26" t="s">
        <v>20</v>
      </c>
    </row>
    <row r="18" spans="1:6" ht="15.5" x14ac:dyDescent="0.35">
      <c r="A18" s="15" t="s">
        <v>11</v>
      </c>
      <c r="B18" s="15"/>
      <c r="C18" s="15"/>
      <c r="D18" s="27">
        <f>[10]Лист_1!$F$406</f>
        <v>1444084.02</v>
      </c>
    </row>
    <row r="19" spans="1:6" ht="15.5" x14ac:dyDescent="0.35">
      <c r="A19" s="15" t="s">
        <v>12</v>
      </c>
      <c r="B19" s="15"/>
      <c r="C19" s="15"/>
      <c r="D19" s="17">
        <f>[10]Лист_1!$BI$406</f>
        <v>1445053.15</v>
      </c>
    </row>
    <row r="20" spans="1:6" ht="30" x14ac:dyDescent="0.35">
      <c r="A20" s="16" t="s">
        <v>13</v>
      </c>
      <c r="B20" s="16"/>
      <c r="C20" s="16"/>
      <c r="D20" s="74">
        <f>D21+D22</f>
        <v>3920390.19</v>
      </c>
    </row>
    <row r="21" spans="1:6" ht="15.5" x14ac:dyDescent="0.35">
      <c r="A21" s="15" t="s">
        <v>14</v>
      </c>
      <c r="B21" s="15"/>
      <c r="C21" s="15"/>
      <c r="D21" s="73">
        <f>[10]Лист_1!$V$408</f>
        <v>3234513.7066614483</v>
      </c>
    </row>
    <row r="22" spans="1:6" ht="15.5" x14ac:dyDescent="0.35">
      <c r="A22" s="15" t="s">
        <v>15</v>
      </c>
      <c r="B22" s="15"/>
      <c r="C22" s="15"/>
      <c r="D22" s="73">
        <f>[10]Лист_1!$V$409</f>
        <v>685876.48333855171</v>
      </c>
    </row>
    <row r="23" spans="1:6" ht="15.5" hidden="1" x14ac:dyDescent="0.35">
      <c r="A23" s="15" t="s">
        <v>16</v>
      </c>
      <c r="B23" s="15"/>
      <c r="C23" s="15"/>
      <c r="D23" s="15"/>
    </row>
    <row r="24" spans="1:6" ht="15.5" x14ac:dyDescent="0.35">
      <c r="A24" s="15"/>
      <c r="B24" s="15"/>
      <c r="C24" s="15"/>
      <c r="D24" s="15"/>
    </row>
    <row r="25" spans="1:6" ht="15.5" x14ac:dyDescent="0.35">
      <c r="A25" s="15"/>
      <c r="B25" s="15"/>
      <c r="C25" s="15"/>
      <c r="D25" s="15"/>
    </row>
    <row r="26" spans="1:6" ht="62" x14ac:dyDescent="0.35">
      <c r="A26" s="14" t="s">
        <v>9</v>
      </c>
      <c r="B26" s="14" t="s">
        <v>269</v>
      </c>
      <c r="C26" s="14" t="s">
        <v>270</v>
      </c>
      <c r="D26" s="51" t="s">
        <v>271</v>
      </c>
    </row>
    <row r="27" spans="1:6" ht="15.5" x14ac:dyDescent="0.35">
      <c r="A27" s="15" t="s">
        <v>78</v>
      </c>
      <c r="B27" s="15"/>
      <c r="C27" s="17"/>
      <c r="D27" s="69">
        <v>306986.5</v>
      </c>
    </row>
    <row r="28" spans="1:6" s="3" customFormat="1" ht="30.65" customHeight="1" x14ac:dyDescent="0.35">
      <c r="A28" s="15" t="s">
        <v>130</v>
      </c>
      <c r="B28" s="14"/>
      <c r="D28" s="73">
        <f>'[11]2025'!$I$97</f>
        <v>113200</v>
      </c>
      <c r="E28" s="43"/>
    </row>
    <row r="29" spans="1:6" ht="15.5" x14ac:dyDescent="0.35">
      <c r="A29" s="16" t="s">
        <v>80</v>
      </c>
      <c r="B29" s="15"/>
      <c r="C29" s="18"/>
      <c r="D29" s="73">
        <f>[10]Лист_1!$AX$409</f>
        <v>694662.4511624265</v>
      </c>
    </row>
    <row r="30" spans="1:6" ht="15.5" x14ac:dyDescent="0.35">
      <c r="A30" s="16" t="s">
        <v>284</v>
      </c>
      <c r="B30" s="15"/>
      <c r="C30" s="52"/>
      <c r="D30" s="74"/>
      <c r="E30" s="67"/>
    </row>
    <row r="31" spans="1:6" ht="15.5" x14ac:dyDescent="0.35">
      <c r="A31" s="78" t="s">
        <v>92</v>
      </c>
      <c r="B31" s="80">
        <v>45706</v>
      </c>
      <c r="C31" s="15">
        <v>710.26</v>
      </c>
      <c r="D31" s="15">
        <v>710.26</v>
      </c>
      <c r="F31">
        <v>22000</v>
      </c>
    </row>
    <row r="32" spans="1:6" ht="15.5" x14ac:dyDescent="0.35">
      <c r="A32" s="78" t="s">
        <v>157</v>
      </c>
      <c r="B32" s="80">
        <v>45713</v>
      </c>
      <c r="C32" s="15">
        <v>900</v>
      </c>
      <c r="D32" s="15">
        <v>900</v>
      </c>
    </row>
    <row r="33" spans="1:5" ht="18.649999999999999" customHeight="1" x14ac:dyDescent="0.35">
      <c r="A33" s="91" t="s">
        <v>148</v>
      </c>
      <c r="B33" s="80">
        <v>45691</v>
      </c>
      <c r="C33" s="15">
        <v>412884</v>
      </c>
      <c r="D33" s="15">
        <v>412884</v>
      </c>
    </row>
    <row r="34" spans="1:5" ht="15.5" x14ac:dyDescent="0.35">
      <c r="A34" s="78" t="s">
        <v>158</v>
      </c>
      <c r="B34" s="80">
        <v>45720</v>
      </c>
      <c r="C34" s="15">
        <v>214.37</v>
      </c>
      <c r="D34" s="15">
        <v>214.37</v>
      </c>
    </row>
    <row r="35" spans="1:5" ht="15.5" x14ac:dyDescent="0.35">
      <c r="A35" s="78" t="s">
        <v>159</v>
      </c>
      <c r="B35" s="80">
        <v>45723</v>
      </c>
      <c r="C35" s="15">
        <v>617.35</v>
      </c>
      <c r="D35" s="15">
        <v>617.35</v>
      </c>
    </row>
    <row r="36" spans="1:5" ht="29" x14ac:dyDescent="0.35">
      <c r="A36" s="78" t="str">
        <f>[7]TDSheet!$I$4</f>
        <v>Модернизация оборудования диспетчера АПС, видео, домофон, упр. ворот, КБ40б,в,г,д</v>
      </c>
      <c r="B36" s="80" t="str">
        <f>[7]TDSheet!$B$13</f>
        <v>14.03.2025</v>
      </c>
      <c r="C36" s="15">
        <v>23253.75</v>
      </c>
      <c r="D36" s="15">
        <v>23253.75</v>
      </c>
    </row>
    <row r="37" spans="1:5" ht="70" x14ac:dyDescent="0.35">
      <c r="A37" s="92" t="s">
        <v>91</v>
      </c>
      <c r="B37" s="80">
        <v>45740</v>
      </c>
      <c r="C37" s="15">
        <v>17200</v>
      </c>
      <c r="D37" s="15">
        <v>17200</v>
      </c>
    </row>
    <row r="38" spans="1:5" ht="15.5" x14ac:dyDescent="0.35">
      <c r="A38" s="78" t="s">
        <v>160</v>
      </c>
      <c r="B38" s="80">
        <v>45740</v>
      </c>
      <c r="C38" s="15">
        <v>1292</v>
      </c>
      <c r="D38" s="15">
        <v>1292</v>
      </c>
    </row>
    <row r="39" spans="1:5" ht="15.5" x14ac:dyDescent="0.35">
      <c r="A39" s="78" t="s">
        <v>289</v>
      </c>
      <c r="B39" s="80">
        <v>45758</v>
      </c>
      <c r="C39" s="15">
        <v>711.7</v>
      </c>
      <c r="D39" s="15">
        <v>711.7</v>
      </c>
    </row>
    <row r="40" spans="1:5" ht="15.5" x14ac:dyDescent="0.35">
      <c r="A40" s="80" t="s">
        <v>92</v>
      </c>
      <c r="B40" s="80">
        <v>45771</v>
      </c>
      <c r="C40" s="15">
        <v>1476.95</v>
      </c>
      <c r="D40" s="15">
        <v>1476.95</v>
      </c>
    </row>
    <row r="41" spans="1:5" ht="15.5" x14ac:dyDescent="0.35">
      <c r="A41" s="78" t="s">
        <v>94</v>
      </c>
      <c r="B41" s="80">
        <v>45777</v>
      </c>
      <c r="C41" s="15">
        <v>6606.9</v>
      </c>
      <c r="D41" s="15">
        <v>6606.9</v>
      </c>
    </row>
    <row r="42" spans="1:5" ht="29" x14ac:dyDescent="0.35">
      <c r="A42" s="78" t="s">
        <v>100</v>
      </c>
      <c r="B42" s="80">
        <v>45800</v>
      </c>
      <c r="C42" s="15">
        <v>40300</v>
      </c>
      <c r="D42" s="15">
        <v>40300</v>
      </c>
    </row>
    <row r="43" spans="1:5" ht="15.5" x14ac:dyDescent="0.35">
      <c r="A43" s="78" t="s">
        <v>161</v>
      </c>
      <c r="B43" s="80">
        <v>45802</v>
      </c>
      <c r="C43" s="15">
        <v>3792</v>
      </c>
      <c r="D43" s="15">
        <v>3792</v>
      </c>
    </row>
    <row r="44" spans="1:5" ht="15.5" x14ac:dyDescent="0.35">
      <c r="A44" s="78" t="s">
        <v>162</v>
      </c>
      <c r="B44" s="80">
        <v>45810</v>
      </c>
      <c r="C44" s="15">
        <v>30000</v>
      </c>
      <c r="D44" s="15">
        <v>30000</v>
      </c>
    </row>
    <row r="45" spans="1:5" ht="15.5" x14ac:dyDescent="0.35">
      <c r="A45" s="91" t="s">
        <v>163</v>
      </c>
      <c r="B45" s="80">
        <v>45811</v>
      </c>
      <c r="C45" s="15">
        <v>1297</v>
      </c>
      <c r="D45" s="15">
        <v>1297</v>
      </c>
      <c r="E45" s="41" t="s">
        <v>61</v>
      </c>
    </row>
    <row r="46" spans="1:5" ht="15.5" x14ac:dyDescent="0.35">
      <c r="A46" s="91" t="str">
        <f>[7]TDSheet!$I$33</f>
        <v>Ремонт видеокамеры К, Беляева 40Г</v>
      </c>
      <c r="B46" s="81" t="str">
        <f>[7]TDSheet!$B$33</f>
        <v>14.07.2025</v>
      </c>
      <c r="C46" s="15">
        <v>1800</v>
      </c>
      <c r="D46" s="15">
        <f>C46</f>
        <v>1800</v>
      </c>
      <c r="E46" s="41" t="s">
        <v>62</v>
      </c>
    </row>
    <row r="47" spans="1:5" ht="29" x14ac:dyDescent="0.35">
      <c r="A47" s="78" t="s">
        <v>164</v>
      </c>
      <c r="B47" s="80">
        <v>45856</v>
      </c>
      <c r="C47" s="15">
        <v>2250</v>
      </c>
      <c r="D47" s="15">
        <v>2250</v>
      </c>
    </row>
    <row r="48" spans="1:5" ht="15.5" x14ac:dyDescent="0.35">
      <c r="A48" s="78" t="s">
        <v>165</v>
      </c>
      <c r="B48" s="80">
        <v>45867</v>
      </c>
      <c r="C48" s="15">
        <v>4201.5</v>
      </c>
      <c r="D48" s="15">
        <v>4201.5</v>
      </c>
    </row>
    <row r="49" spans="1:5" ht="15.5" x14ac:dyDescent="0.35">
      <c r="A49" s="78" t="s">
        <v>92</v>
      </c>
      <c r="B49" s="80">
        <v>45870</v>
      </c>
      <c r="C49" s="15">
        <v>1660.63</v>
      </c>
      <c r="D49" s="15">
        <v>1660.63</v>
      </c>
    </row>
    <row r="50" spans="1:5" ht="15.5" x14ac:dyDescent="0.35">
      <c r="A50" s="78" t="s">
        <v>166</v>
      </c>
      <c r="B50" s="80">
        <v>45870</v>
      </c>
      <c r="C50" s="15">
        <v>4607.95</v>
      </c>
      <c r="D50" s="15">
        <v>4607.95</v>
      </c>
    </row>
    <row r="51" spans="1:5" ht="15.5" x14ac:dyDescent="0.35">
      <c r="A51" s="78" t="s">
        <v>167</v>
      </c>
      <c r="B51" s="80">
        <v>45873</v>
      </c>
      <c r="C51" s="15">
        <v>2103.98</v>
      </c>
      <c r="D51" s="15">
        <v>2103.98</v>
      </c>
    </row>
    <row r="52" spans="1:5" ht="15.5" x14ac:dyDescent="0.35">
      <c r="A52" s="78" t="s">
        <v>168</v>
      </c>
      <c r="B52" s="80">
        <v>45880</v>
      </c>
      <c r="C52" s="15">
        <v>8164.65</v>
      </c>
      <c r="D52" s="15">
        <v>8164.65</v>
      </c>
    </row>
    <row r="53" spans="1:5" ht="15.5" x14ac:dyDescent="0.35">
      <c r="A53" s="78" t="s">
        <v>169</v>
      </c>
      <c r="B53" s="80">
        <v>45882</v>
      </c>
      <c r="C53" s="15">
        <v>2156.4499999999998</v>
      </c>
      <c r="D53" s="15">
        <v>2156.4499999999998</v>
      </c>
      <c r="E53" s="41"/>
    </row>
    <row r="54" spans="1:5" ht="15.5" x14ac:dyDescent="0.35">
      <c r="A54" s="78" t="s">
        <v>170</v>
      </c>
      <c r="B54" s="80">
        <v>45884</v>
      </c>
      <c r="C54" s="15">
        <v>20043.98</v>
      </c>
      <c r="D54" s="15">
        <v>20043.98</v>
      </c>
    </row>
    <row r="55" spans="1:5" s="3" customFormat="1" ht="15.5" x14ac:dyDescent="0.35">
      <c r="A55" s="78" t="s">
        <v>291</v>
      </c>
      <c r="B55" s="102">
        <v>45874</v>
      </c>
      <c r="C55" s="15">
        <f>68000/2</f>
        <v>34000</v>
      </c>
      <c r="D55" s="15">
        <f>C55</f>
        <v>34000</v>
      </c>
      <c r="E55" s="43"/>
    </row>
    <row r="56" spans="1:5" ht="15.5" x14ac:dyDescent="0.35">
      <c r="A56" s="78" t="s">
        <v>290</v>
      </c>
      <c r="B56" s="80">
        <v>45901</v>
      </c>
      <c r="C56" s="15">
        <v>30000</v>
      </c>
      <c r="D56" s="15">
        <v>30000</v>
      </c>
    </row>
    <row r="57" spans="1:5" ht="15.5" x14ac:dyDescent="0.35">
      <c r="A57" s="78" t="s">
        <v>144</v>
      </c>
      <c r="B57" s="80">
        <v>45919</v>
      </c>
      <c r="C57" s="15">
        <v>1589</v>
      </c>
      <c r="D57" s="15">
        <v>1589</v>
      </c>
    </row>
    <row r="58" spans="1:5" ht="29" x14ac:dyDescent="0.35">
      <c r="A58" s="78" t="s">
        <v>115</v>
      </c>
      <c r="B58" s="88">
        <f>B57</f>
        <v>45919</v>
      </c>
      <c r="C58" s="31">
        <v>1343.75</v>
      </c>
      <c r="D58" s="31">
        <v>1343.75</v>
      </c>
    </row>
    <row r="59" spans="1:5" ht="15.5" hidden="1" x14ac:dyDescent="0.35">
      <c r="A59" s="78"/>
      <c r="B59" s="80"/>
      <c r="C59" s="15"/>
      <c r="D59" s="15"/>
    </row>
    <row r="60" spans="1:5" ht="15.5" x14ac:dyDescent="0.35">
      <c r="A60" s="78" t="s">
        <v>171</v>
      </c>
      <c r="B60" s="80">
        <v>45926</v>
      </c>
      <c r="C60" s="15">
        <v>2940</v>
      </c>
      <c r="D60" s="15">
        <v>2940</v>
      </c>
    </row>
    <row r="61" spans="1:5" ht="29" x14ac:dyDescent="0.35">
      <c r="A61" s="78" t="s">
        <v>172</v>
      </c>
      <c r="B61" s="80">
        <v>45930</v>
      </c>
      <c r="C61" s="15">
        <v>150000</v>
      </c>
      <c r="D61" s="15">
        <v>150000</v>
      </c>
    </row>
    <row r="62" spans="1:5" ht="15.5" x14ac:dyDescent="0.35">
      <c r="A62" s="78" t="s">
        <v>116</v>
      </c>
      <c r="B62" s="80">
        <v>45930</v>
      </c>
      <c r="C62" s="15">
        <v>4052.7</v>
      </c>
      <c r="D62" s="15">
        <v>4052.7</v>
      </c>
    </row>
    <row r="63" spans="1:5" ht="15.5" x14ac:dyDescent="0.35">
      <c r="A63" s="78" t="s">
        <v>117</v>
      </c>
      <c r="B63" s="80">
        <v>45933</v>
      </c>
      <c r="C63" s="59">
        <v>7642.6</v>
      </c>
      <c r="D63" s="59">
        <v>7642.6</v>
      </c>
    </row>
    <row r="64" spans="1:5" s="3" customFormat="1" ht="33" customHeight="1" x14ac:dyDescent="0.35">
      <c r="A64" s="78" t="s">
        <v>285</v>
      </c>
      <c r="B64" s="80">
        <v>45938</v>
      </c>
      <c r="C64" s="15">
        <v>70000</v>
      </c>
      <c r="D64" s="15">
        <v>70000</v>
      </c>
      <c r="E64" s="43"/>
    </row>
    <row r="65" spans="1:5" s="3" customFormat="1" ht="15.5" x14ac:dyDescent="0.35">
      <c r="A65" s="78" t="s">
        <v>292</v>
      </c>
      <c r="B65" s="80">
        <v>45938</v>
      </c>
      <c r="C65" s="15">
        <v>624.58000000000004</v>
      </c>
      <c r="D65" s="15">
        <v>624.58000000000004</v>
      </c>
    </row>
    <row r="66" spans="1:5" s="3" customFormat="1" ht="15.5" x14ac:dyDescent="0.35">
      <c r="A66" s="78" t="s">
        <v>174</v>
      </c>
      <c r="B66" s="80">
        <v>45936</v>
      </c>
      <c r="C66" s="15">
        <v>3019</v>
      </c>
      <c r="D66" s="15">
        <v>3019</v>
      </c>
    </row>
    <row r="67" spans="1:5" s="3" customFormat="1" ht="15.5" x14ac:dyDescent="0.35">
      <c r="A67" s="78" t="s">
        <v>147</v>
      </c>
      <c r="B67" s="80">
        <v>45936</v>
      </c>
      <c r="C67" s="15">
        <v>3060</v>
      </c>
      <c r="D67" s="15">
        <v>3060</v>
      </c>
    </row>
    <row r="68" spans="1:5" s="3" customFormat="1" ht="15.5" x14ac:dyDescent="0.35">
      <c r="A68" s="78" t="s">
        <v>175</v>
      </c>
      <c r="B68" s="80">
        <v>45943</v>
      </c>
      <c r="C68" s="15">
        <v>1919.08</v>
      </c>
      <c r="D68" s="15">
        <v>1919.08</v>
      </c>
    </row>
    <row r="69" spans="1:5" ht="15.5" x14ac:dyDescent="0.35">
      <c r="A69" s="78" t="s">
        <v>176</v>
      </c>
      <c r="B69" s="80">
        <v>45957</v>
      </c>
      <c r="C69" s="15">
        <v>10000</v>
      </c>
      <c r="D69" s="15">
        <v>10000</v>
      </c>
      <c r="E69"/>
    </row>
    <row r="70" spans="1:5" ht="15.5" x14ac:dyDescent="0.35">
      <c r="A70" s="78" t="s">
        <v>92</v>
      </c>
      <c r="B70" s="80">
        <v>45971</v>
      </c>
      <c r="C70" s="15">
        <v>449.61</v>
      </c>
      <c r="D70" s="15">
        <v>449.61</v>
      </c>
      <c r="E70"/>
    </row>
    <row r="71" spans="1:5" ht="15.5" x14ac:dyDescent="0.35">
      <c r="A71" s="78" t="s">
        <v>288</v>
      </c>
      <c r="B71" s="81" t="str">
        <f>[7]TDSheet!$B$59</f>
        <v>10.11.2025</v>
      </c>
      <c r="C71" s="15">
        <v>872</v>
      </c>
      <c r="D71" s="15">
        <v>872</v>
      </c>
      <c r="E71"/>
    </row>
    <row r="72" spans="1:5" ht="29" x14ac:dyDescent="0.35">
      <c r="A72" s="78" t="s">
        <v>121</v>
      </c>
      <c r="B72" s="81" t="str">
        <f>[7]TDSheet!$B$60</f>
        <v>11.11.2025</v>
      </c>
      <c r="C72" s="15">
        <v>10912.5</v>
      </c>
      <c r="D72" s="15">
        <v>10912.5</v>
      </c>
      <c r="E72"/>
    </row>
    <row r="73" spans="1:5" ht="15.5" x14ac:dyDescent="0.35">
      <c r="A73" s="78" t="s">
        <v>177</v>
      </c>
      <c r="B73" s="80">
        <v>45978</v>
      </c>
      <c r="C73" s="15">
        <v>6041.6</v>
      </c>
      <c r="D73" s="15">
        <v>6041.6</v>
      </c>
    </row>
    <row r="74" spans="1:5" ht="15.5" x14ac:dyDescent="0.35">
      <c r="A74" s="78" t="s">
        <v>178</v>
      </c>
      <c r="B74" s="80">
        <v>45978</v>
      </c>
      <c r="C74" s="15">
        <v>497</v>
      </c>
      <c r="D74" s="15">
        <v>497</v>
      </c>
    </row>
    <row r="75" spans="1:5" ht="15.5" x14ac:dyDescent="0.35">
      <c r="A75" s="78" t="s">
        <v>152</v>
      </c>
      <c r="B75" s="80">
        <v>46006</v>
      </c>
      <c r="C75" s="15">
        <v>1109.3399999999999</v>
      </c>
      <c r="D75" s="15">
        <v>1109.3399999999999</v>
      </c>
    </row>
    <row r="76" spans="1:5" ht="15.5" x14ac:dyDescent="0.35">
      <c r="A76" s="15"/>
      <c r="B76" s="15"/>
      <c r="C76" s="15"/>
      <c r="D76" s="69"/>
    </row>
    <row r="77" spans="1:5" ht="15.5" hidden="1" x14ac:dyDescent="0.35">
      <c r="A77" s="15"/>
      <c r="B77" s="15"/>
      <c r="C77" s="15"/>
      <c r="D77" s="69"/>
    </row>
    <row r="78" spans="1:5" ht="15.5" hidden="1" x14ac:dyDescent="0.35">
      <c r="A78" s="15"/>
      <c r="B78" s="15"/>
      <c r="C78" s="15"/>
      <c r="D78" s="69"/>
    </row>
    <row r="79" spans="1:5" ht="15.5" hidden="1" x14ac:dyDescent="0.35">
      <c r="A79" s="15"/>
      <c r="B79" s="15"/>
      <c r="C79" s="15"/>
      <c r="D79" s="69"/>
    </row>
    <row r="80" spans="1:5" ht="15.5" hidden="1" x14ac:dyDescent="0.35">
      <c r="A80" s="15"/>
      <c r="B80" s="15"/>
      <c r="C80" s="15"/>
      <c r="D80" s="69"/>
    </row>
    <row r="81" spans="1:6" ht="15.5" hidden="1" x14ac:dyDescent="0.35">
      <c r="A81" s="15"/>
      <c r="B81" s="15"/>
      <c r="C81" s="15"/>
      <c r="D81" s="69"/>
    </row>
    <row r="82" spans="1:6" ht="15.5" hidden="1" x14ac:dyDescent="0.35">
      <c r="A82" s="15"/>
      <c r="B82" s="15"/>
      <c r="C82" s="15"/>
      <c r="D82" s="69"/>
      <c r="E82" t="s">
        <v>71</v>
      </c>
    </row>
    <row r="83" spans="1:6" ht="15.5" hidden="1" x14ac:dyDescent="0.35">
      <c r="A83" s="15"/>
      <c r="B83" s="15"/>
      <c r="C83" s="15"/>
      <c r="D83" s="69"/>
      <c r="E83"/>
      <c r="F83" t="s">
        <v>72</v>
      </c>
    </row>
    <row r="84" spans="1:6" ht="15.5" hidden="1" x14ac:dyDescent="0.35">
      <c r="A84" s="15"/>
      <c r="B84" s="15"/>
      <c r="C84" s="15"/>
      <c r="D84" s="69"/>
      <c r="E84"/>
    </row>
    <row r="85" spans="1:6" ht="15.5" hidden="1" x14ac:dyDescent="0.35">
      <c r="A85" s="15"/>
      <c r="B85" s="15"/>
      <c r="C85" s="15"/>
      <c r="D85" s="69"/>
      <c r="E85"/>
    </row>
    <row r="86" spans="1:6" ht="15.5" hidden="1" x14ac:dyDescent="0.35">
      <c r="A86" s="15"/>
      <c r="B86" s="15"/>
      <c r="C86" s="15"/>
      <c r="D86" s="69"/>
      <c r="E86"/>
    </row>
    <row r="87" spans="1:6" ht="15.5" hidden="1" x14ac:dyDescent="0.35">
      <c r="A87" s="15"/>
      <c r="B87" s="15"/>
      <c r="C87" s="15"/>
      <c r="D87" s="69"/>
      <c r="E87"/>
    </row>
    <row r="88" spans="1:6" ht="15.5" hidden="1" x14ac:dyDescent="0.35">
      <c r="A88" s="15"/>
      <c r="B88" s="15"/>
      <c r="C88" s="15"/>
      <c r="D88" s="69"/>
      <c r="E88"/>
    </row>
    <row r="89" spans="1:6" ht="15.5" hidden="1" x14ac:dyDescent="0.35">
      <c r="A89" s="15"/>
      <c r="B89" s="15"/>
      <c r="C89" s="15"/>
      <c r="D89" s="69"/>
      <c r="E89"/>
    </row>
    <row r="90" spans="1:6" ht="15.5" x14ac:dyDescent="0.35">
      <c r="A90" s="15" t="s">
        <v>129</v>
      </c>
      <c r="C90" s="15">
        <v>44625.908999999985</v>
      </c>
      <c r="D90" s="15">
        <v>44625.908999999985</v>
      </c>
    </row>
    <row r="91" spans="1:6" ht="15.5" x14ac:dyDescent="0.35">
      <c r="A91" s="16" t="s">
        <v>17</v>
      </c>
      <c r="B91" s="16"/>
      <c r="C91" s="71">
        <f>D91</f>
        <v>972944.08899999969</v>
      </c>
      <c r="D91" s="69">
        <f>SUM(D31:D90)</f>
        <v>972944.08899999969</v>
      </c>
    </row>
    <row r="92" spans="1:6" ht="15.5" x14ac:dyDescent="0.35">
      <c r="A92" s="16" t="s">
        <v>126</v>
      </c>
      <c r="B92" s="62"/>
      <c r="C92" s="62"/>
      <c r="D92" s="71">
        <f>(D27+D28+D29)-D91</f>
        <v>141904.86216242681</v>
      </c>
    </row>
    <row r="93" spans="1:6" ht="15.5" x14ac:dyDescent="0.35">
      <c r="A93" s="123" t="s">
        <v>128</v>
      </c>
      <c r="B93" s="123"/>
      <c r="C93" s="123"/>
      <c r="D93" s="75">
        <f>D91</f>
        <v>972944.08899999969</v>
      </c>
    </row>
    <row r="94" spans="1:6" ht="15.5" x14ac:dyDescent="0.35">
      <c r="A94" s="123" t="s">
        <v>38</v>
      </c>
      <c r="B94" s="123"/>
      <c r="C94" s="123"/>
      <c r="D94" s="123"/>
    </row>
    <row r="95" spans="1:6" ht="15.5" x14ac:dyDescent="0.35">
      <c r="A95" s="22"/>
      <c r="B95" s="21"/>
      <c r="C95" s="21"/>
      <c r="D95" s="21"/>
    </row>
    <row r="96" spans="1:6" ht="15.5" x14ac:dyDescent="0.35">
      <c r="A96" s="25" t="s">
        <v>18</v>
      </c>
      <c r="B96" s="21"/>
      <c r="C96" s="21"/>
      <c r="D96" s="21"/>
    </row>
    <row r="97" spans="1:4" ht="15.5" x14ac:dyDescent="0.35">
      <c r="A97" s="22"/>
      <c r="B97" s="21"/>
      <c r="C97" s="21"/>
      <c r="D97" s="21"/>
    </row>
    <row r="98" spans="1:4" ht="15.5" x14ac:dyDescent="0.35">
      <c r="A98" s="22" t="s">
        <v>23</v>
      </c>
      <c r="B98" s="21"/>
      <c r="C98" s="21" t="s">
        <v>27</v>
      </c>
      <c r="D98" s="21"/>
    </row>
    <row r="99" spans="1:4" ht="15.5" x14ac:dyDescent="0.35">
      <c r="A99" s="22"/>
      <c r="B99" s="21"/>
      <c r="C99" s="21"/>
      <c r="D99" s="21"/>
    </row>
    <row r="100" spans="1:4" ht="31" hidden="1" x14ac:dyDescent="0.35">
      <c r="A100" s="22" t="s">
        <v>49</v>
      </c>
      <c r="B100" s="21"/>
      <c r="C100" s="21" t="s">
        <v>50</v>
      </c>
      <c r="D100" s="21"/>
    </row>
    <row r="101" spans="1:4" ht="15.5" hidden="1" x14ac:dyDescent="0.35">
      <c r="A101" s="23"/>
      <c r="B101" s="23"/>
      <c r="C101" s="23"/>
      <c r="D101" s="23"/>
    </row>
    <row r="102" spans="1:4" ht="15.5" hidden="1" x14ac:dyDescent="0.35">
      <c r="A102" s="22" t="s">
        <v>30</v>
      </c>
      <c r="B102" s="23"/>
      <c r="C102" s="23"/>
      <c r="D102" s="23"/>
    </row>
    <row r="103" spans="1:4" ht="15.5" x14ac:dyDescent="0.35">
      <c r="A103" s="23"/>
      <c r="B103" s="23"/>
      <c r="C103" s="23"/>
      <c r="D103" s="23"/>
    </row>
    <row r="104" spans="1:4" ht="15.5" x14ac:dyDescent="0.35">
      <c r="A104" s="23"/>
      <c r="B104" s="23"/>
      <c r="C104" s="23"/>
      <c r="D104" s="23"/>
    </row>
    <row r="105" spans="1:4" ht="15.5" x14ac:dyDescent="0.35">
      <c r="A105" s="23"/>
      <c r="B105" s="23"/>
      <c r="C105" s="23"/>
      <c r="D105" s="23"/>
    </row>
    <row r="106" spans="1:4" ht="15.5" x14ac:dyDescent="0.35">
      <c r="A106" s="23"/>
      <c r="B106" s="23"/>
      <c r="C106" s="23"/>
      <c r="D106" s="23"/>
    </row>
    <row r="107" spans="1:4" ht="15.5" x14ac:dyDescent="0.35">
      <c r="A107" s="23"/>
      <c r="B107" s="23"/>
      <c r="C107" s="23"/>
      <c r="D107" s="23"/>
    </row>
    <row r="108" spans="1:4" ht="15.5" x14ac:dyDescent="0.35">
      <c r="A108" s="23"/>
      <c r="B108" s="23"/>
      <c r="C108" s="23"/>
      <c r="D108" s="23"/>
    </row>
    <row r="109" spans="1:4" ht="15.5" x14ac:dyDescent="0.35">
      <c r="A109" s="23"/>
      <c r="B109" s="23"/>
      <c r="C109" s="23"/>
      <c r="D109" s="23"/>
    </row>
    <row r="110" spans="1:4" ht="15.5" x14ac:dyDescent="0.35">
      <c r="A110" s="23"/>
      <c r="B110" s="23"/>
      <c r="C110" s="23"/>
      <c r="D110" s="23"/>
    </row>
    <row r="111" spans="1:4" ht="15.5" x14ac:dyDescent="0.35">
      <c r="A111" s="23"/>
      <c r="B111" s="23"/>
      <c r="C111" s="23"/>
      <c r="D111" s="23"/>
    </row>
    <row r="112" spans="1:4" ht="15.5" x14ac:dyDescent="0.35">
      <c r="A112" s="23"/>
      <c r="B112" s="23"/>
      <c r="C112" s="23"/>
      <c r="D112" s="23"/>
    </row>
    <row r="113" spans="1:4" ht="15.5" x14ac:dyDescent="0.35">
      <c r="A113" s="23"/>
      <c r="B113" s="23"/>
      <c r="C113" s="23"/>
      <c r="D113" s="23"/>
    </row>
    <row r="114" spans="1:4" ht="15.5" x14ac:dyDescent="0.35">
      <c r="A114" s="23"/>
      <c r="B114" s="23"/>
      <c r="C114" s="23"/>
      <c r="D114" s="23"/>
    </row>
    <row r="115" spans="1:4" ht="15.5" x14ac:dyDescent="0.35">
      <c r="A115" s="23"/>
      <c r="B115" s="23"/>
      <c r="C115" s="23"/>
      <c r="D115" s="23"/>
    </row>
    <row r="116" spans="1:4" ht="15.5" x14ac:dyDescent="0.35">
      <c r="A116" s="23"/>
      <c r="B116" s="23"/>
      <c r="C116" s="23"/>
      <c r="D116" s="23"/>
    </row>
  </sheetData>
  <mergeCells count="13">
    <mergeCell ref="B10:D10"/>
    <mergeCell ref="A4:D4"/>
    <mergeCell ref="A7:B7"/>
    <mergeCell ref="C7:D7"/>
    <mergeCell ref="B8:D8"/>
    <mergeCell ref="A9:C9"/>
    <mergeCell ref="A94:D94"/>
    <mergeCell ref="B11:D11"/>
    <mergeCell ref="B12:D12"/>
    <mergeCell ref="B13:D13"/>
    <mergeCell ref="A14:D14"/>
    <mergeCell ref="A16:D16"/>
    <mergeCell ref="A93:C93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FF56-9E31-43CC-B5D1-EE4F6F16C131}">
  <dimension ref="A1:N100"/>
  <sheetViews>
    <sheetView tabSelected="1" zoomScale="55" zoomScaleNormal="55" workbookViewId="0">
      <selection activeCell="D97" sqref="A1:D97"/>
    </sheetView>
  </sheetViews>
  <sheetFormatPr defaultRowHeight="14.5" x14ac:dyDescent="0.35"/>
  <cols>
    <col min="1" max="1" width="58.54296875" style="3" customWidth="1"/>
    <col min="2" max="2" width="24.90625" style="3" customWidth="1"/>
    <col min="3" max="3" width="25.90625" style="3" customWidth="1"/>
    <col min="4" max="4" width="30.6328125" style="3" customWidth="1"/>
    <col min="5" max="5" width="0" style="43" hidden="1" customWidth="1"/>
    <col min="6" max="9" width="0" style="3" hidden="1" customWidth="1"/>
    <col min="10" max="13" width="8.7265625" style="3"/>
    <col min="14" max="14" width="11.1796875" style="3" bestFit="1" customWidth="1"/>
    <col min="15" max="16384" width="8.7265625" style="3"/>
  </cols>
  <sheetData>
    <row r="1" spans="1:4" x14ac:dyDescent="0.35">
      <c r="A1" s="1"/>
      <c r="B1" s="1"/>
      <c r="C1" s="1"/>
      <c r="D1" s="2" t="s">
        <v>0</v>
      </c>
    </row>
    <row r="2" spans="1:4" x14ac:dyDescent="0.35">
      <c r="A2" s="1"/>
      <c r="B2" s="1"/>
      <c r="C2" s="1"/>
      <c r="D2" s="2" t="s">
        <v>1</v>
      </c>
    </row>
    <row r="3" spans="1:4" x14ac:dyDescent="0.35">
      <c r="A3" s="1"/>
      <c r="B3" s="1"/>
      <c r="C3" s="1"/>
      <c r="D3" s="2" t="s">
        <v>2</v>
      </c>
    </row>
    <row r="4" spans="1:4" ht="17.5" x14ac:dyDescent="0.35">
      <c r="A4" s="121" t="s">
        <v>179</v>
      </c>
      <c r="B4" s="121"/>
      <c r="C4" s="121"/>
      <c r="D4" s="121"/>
    </row>
    <row r="5" spans="1:4" ht="15.5" x14ac:dyDescent="0.35">
      <c r="A5" s="4" t="s">
        <v>31</v>
      </c>
      <c r="B5" s="5"/>
      <c r="C5" s="6"/>
      <c r="D5" s="6" t="s">
        <v>156</v>
      </c>
    </row>
    <row r="6" spans="1:4" ht="15.5" x14ac:dyDescent="0.35">
      <c r="A6" s="9"/>
      <c r="B6" s="10"/>
      <c r="C6" s="10"/>
      <c r="D6" s="10"/>
    </row>
    <row r="7" spans="1:4" ht="16.75" customHeight="1" x14ac:dyDescent="0.35">
      <c r="A7" s="123" t="s">
        <v>3</v>
      </c>
      <c r="B7" s="123"/>
      <c r="C7" s="130" t="s">
        <v>51</v>
      </c>
      <c r="D7" s="130"/>
    </row>
    <row r="8" spans="1:4" ht="15.5" x14ac:dyDescent="0.35">
      <c r="A8" s="95" t="s">
        <v>33</v>
      </c>
      <c r="B8" s="122" t="s">
        <v>155</v>
      </c>
      <c r="C8" s="122"/>
      <c r="D8" s="122"/>
    </row>
    <row r="9" spans="1:4" ht="15.5" customHeight="1" x14ac:dyDescent="0.35">
      <c r="A9" s="123" t="s">
        <v>83</v>
      </c>
      <c r="B9" s="123"/>
      <c r="C9" s="123"/>
      <c r="D9" s="13"/>
    </row>
    <row r="10" spans="1:4" ht="15.5" x14ac:dyDescent="0.35">
      <c r="A10" s="11" t="s">
        <v>4</v>
      </c>
      <c r="B10" s="124" t="s">
        <v>5</v>
      </c>
      <c r="C10" s="124"/>
      <c r="D10" s="124"/>
    </row>
    <row r="11" spans="1:4" ht="15.5" x14ac:dyDescent="0.35">
      <c r="A11" s="11" t="s">
        <v>21</v>
      </c>
      <c r="B11" s="124" t="s">
        <v>6</v>
      </c>
      <c r="C11" s="124"/>
      <c r="D11" s="124"/>
    </row>
    <row r="12" spans="1:4" ht="16.25" customHeight="1" x14ac:dyDescent="0.35">
      <c r="A12" s="95" t="s">
        <v>32</v>
      </c>
      <c r="B12" s="124" t="s">
        <v>7</v>
      </c>
      <c r="C12" s="124"/>
      <c r="D12" s="124"/>
    </row>
    <row r="13" spans="1:4" ht="15.5" x14ac:dyDescent="0.35">
      <c r="A13" s="95" t="s">
        <v>22</v>
      </c>
      <c r="B13" s="124" t="s">
        <v>24</v>
      </c>
      <c r="C13" s="124"/>
      <c r="D13" s="124"/>
    </row>
    <row r="14" spans="1:4" ht="15.5" x14ac:dyDescent="0.35">
      <c r="A14" s="123" t="s">
        <v>8</v>
      </c>
      <c r="B14" s="123"/>
      <c r="C14" s="123"/>
      <c r="D14" s="123"/>
    </row>
    <row r="15" spans="1:4" ht="7.75" customHeight="1" x14ac:dyDescent="0.35">
      <c r="A15" s="95"/>
      <c r="B15" s="95"/>
      <c r="C15" s="95"/>
      <c r="D15" s="95"/>
    </row>
    <row r="16" spans="1:4" ht="35" customHeight="1" x14ac:dyDescent="0.35">
      <c r="A16" s="131" t="s">
        <v>215</v>
      </c>
      <c r="B16" s="131"/>
      <c r="C16" s="131"/>
      <c r="D16" s="131"/>
    </row>
    <row r="17" spans="1:14" ht="34.5" x14ac:dyDescent="0.35">
      <c r="A17" s="26" t="s">
        <v>9</v>
      </c>
      <c r="B17" s="26" t="s">
        <v>19</v>
      </c>
      <c r="C17" s="26" t="s">
        <v>10</v>
      </c>
      <c r="D17" s="26" t="s">
        <v>20</v>
      </c>
    </row>
    <row r="18" spans="1:14" ht="15.5" x14ac:dyDescent="0.35">
      <c r="A18" s="15" t="s">
        <v>11</v>
      </c>
      <c r="B18" s="15"/>
      <c r="C18" s="15"/>
      <c r="D18" s="27">
        <f>[12]Лист_1!$F$408</f>
        <v>1269933.02</v>
      </c>
    </row>
    <row r="19" spans="1:14" ht="15.5" x14ac:dyDescent="0.35">
      <c r="A19" s="15" t="s">
        <v>12</v>
      </c>
      <c r="B19" s="15"/>
      <c r="C19" s="15"/>
      <c r="D19" s="17">
        <f>[12]Лист_1!$BG$408</f>
        <v>1810876.23</v>
      </c>
      <c r="N19" s="100"/>
    </row>
    <row r="20" spans="1:14" ht="30" x14ac:dyDescent="0.35">
      <c r="A20" s="16" t="s">
        <v>13</v>
      </c>
      <c r="B20" s="16"/>
      <c r="C20" s="16"/>
      <c r="D20" s="74">
        <f>D21+D22</f>
        <v>3999755.86</v>
      </c>
    </row>
    <row r="21" spans="1:14" ht="15.5" x14ac:dyDescent="0.35">
      <c r="A21" s="15" t="s">
        <v>14</v>
      </c>
      <c r="B21" s="15"/>
      <c r="C21" s="15"/>
      <c r="D21" s="70">
        <f>[12]Лист_1!$U$410</f>
        <v>3299994.2672720156</v>
      </c>
    </row>
    <row r="22" spans="1:14" ht="15.5" x14ac:dyDescent="0.35">
      <c r="A22" s="15" t="s">
        <v>15</v>
      </c>
      <c r="B22" s="15"/>
      <c r="C22" s="15"/>
      <c r="D22" s="70">
        <f>[12]Лист_1!$U$411</f>
        <v>699761.59272798419</v>
      </c>
    </row>
    <row r="23" spans="1:14" ht="15.5" hidden="1" x14ac:dyDescent="0.35">
      <c r="A23" s="15" t="s">
        <v>16</v>
      </c>
      <c r="B23" s="15"/>
      <c r="C23" s="15"/>
      <c r="D23" s="15"/>
    </row>
    <row r="24" spans="1:14" ht="15.5" hidden="1" x14ac:dyDescent="0.35">
      <c r="A24" s="15"/>
      <c r="B24" s="15"/>
      <c r="C24" s="15"/>
      <c r="D24" s="15"/>
    </row>
    <row r="25" spans="1:14" ht="15.5" hidden="1" x14ac:dyDescent="0.35">
      <c r="A25" s="15"/>
      <c r="B25" s="15"/>
      <c r="C25" s="15"/>
      <c r="D25" s="15"/>
    </row>
    <row r="26" spans="1:14" ht="62" x14ac:dyDescent="0.35">
      <c r="A26" s="14" t="s">
        <v>9</v>
      </c>
      <c r="B26" s="14" t="s">
        <v>269</v>
      </c>
      <c r="C26" s="14" t="s">
        <v>270</v>
      </c>
      <c r="D26" s="51" t="s">
        <v>271</v>
      </c>
    </row>
    <row r="27" spans="1:14" ht="15.5" x14ac:dyDescent="0.35">
      <c r="A27" s="15" t="s">
        <v>78</v>
      </c>
      <c r="B27" s="15"/>
      <c r="C27" s="17"/>
      <c r="D27" s="69">
        <v>-74606.051106653758</v>
      </c>
    </row>
    <row r="28" spans="1:14" ht="30.65" customHeight="1" x14ac:dyDescent="0.35">
      <c r="A28" s="15" t="s">
        <v>130</v>
      </c>
      <c r="B28" s="14"/>
      <c r="C28" s="29"/>
      <c r="D28" s="70">
        <f>'[3]2025'!$G$96</f>
        <v>82000</v>
      </c>
    </row>
    <row r="29" spans="1:14" ht="15.5" x14ac:dyDescent="0.35">
      <c r="A29" s="16" t="s">
        <v>80</v>
      </c>
      <c r="B29" s="15"/>
      <c r="C29" s="18"/>
      <c r="D29" s="83">
        <f>[12]Лист_1!$AT$411</f>
        <v>683624.8629863013</v>
      </c>
    </row>
    <row r="30" spans="1:14" ht="15.5" x14ac:dyDescent="0.35">
      <c r="A30" s="16" t="s">
        <v>284</v>
      </c>
      <c r="B30" s="15"/>
      <c r="C30" s="52"/>
      <c r="D30" s="74"/>
      <c r="E30" s="101"/>
    </row>
    <row r="31" spans="1:14" ht="15.5" x14ac:dyDescent="0.35">
      <c r="A31" s="78" t="s">
        <v>180</v>
      </c>
      <c r="B31" s="81">
        <v>45672</v>
      </c>
      <c r="C31" s="15">
        <v>16500</v>
      </c>
      <c r="D31" s="15">
        <v>16500</v>
      </c>
      <c r="E31" s="43">
        <v>20500</v>
      </c>
      <c r="F31" s="3">
        <f>D31+E31</f>
        <v>37000</v>
      </c>
    </row>
    <row r="32" spans="1:14" ht="15.5" x14ac:dyDescent="0.35">
      <c r="A32" s="78" t="s">
        <v>92</v>
      </c>
      <c r="B32" s="81">
        <v>45706</v>
      </c>
      <c r="C32" s="15">
        <v>710.26</v>
      </c>
      <c r="D32" s="15">
        <v>710.26</v>
      </c>
    </row>
    <row r="33" spans="1:5" ht="17.399999999999999" customHeight="1" x14ac:dyDescent="0.35">
      <c r="A33" s="78" t="s">
        <v>88</v>
      </c>
      <c r="B33" s="81">
        <v>45709</v>
      </c>
      <c r="C33" s="15">
        <v>225</v>
      </c>
      <c r="D33" s="15">
        <v>225</v>
      </c>
    </row>
    <row r="34" spans="1:5" ht="15.5" x14ac:dyDescent="0.35">
      <c r="A34" s="78" t="s">
        <v>181</v>
      </c>
      <c r="B34" s="81">
        <v>45720</v>
      </c>
      <c r="C34" s="15">
        <v>214.37</v>
      </c>
      <c r="D34" s="15">
        <v>214.37</v>
      </c>
    </row>
    <row r="35" spans="1:5" ht="15.5" x14ac:dyDescent="0.35">
      <c r="A35" s="78" t="s">
        <v>159</v>
      </c>
      <c r="B35" s="81">
        <v>45723</v>
      </c>
      <c r="C35" s="15">
        <v>617.35</v>
      </c>
      <c r="D35" s="15">
        <v>617.35</v>
      </c>
    </row>
    <row r="36" spans="1:5" ht="15.5" x14ac:dyDescent="0.35">
      <c r="A36" s="78" t="s">
        <v>98</v>
      </c>
      <c r="B36" s="81">
        <f>[7]TDSheet!$B$74</f>
        <v>45728</v>
      </c>
      <c r="C36" s="15">
        <v>9708</v>
      </c>
      <c r="D36" s="15">
        <v>9708</v>
      </c>
    </row>
    <row r="37" spans="1:5" ht="15.5" x14ac:dyDescent="0.35">
      <c r="A37" s="78" t="s">
        <v>182</v>
      </c>
      <c r="B37" s="81" t="str">
        <f>[7]TDSheet!$B$13</f>
        <v>14.03.2025</v>
      </c>
      <c r="C37" s="15">
        <v>9250</v>
      </c>
      <c r="D37" s="15">
        <v>9250</v>
      </c>
    </row>
    <row r="38" spans="1:5" ht="29" x14ac:dyDescent="0.35">
      <c r="A38" s="78" t="str">
        <f>[7]TDSheet!$I$4</f>
        <v>Модернизация оборудования диспетчера АПС, видео, домофон, упр. ворот, КБ40б,в,г,д</v>
      </c>
      <c r="B38" s="81" t="str">
        <f>[7]TDSheet!$B$13</f>
        <v>14.03.2025</v>
      </c>
      <c r="C38" s="15">
        <v>23253.75</v>
      </c>
      <c r="D38" s="15">
        <v>23253.75</v>
      </c>
    </row>
    <row r="39" spans="1:5" ht="70" x14ac:dyDescent="0.35">
      <c r="A39" s="92" t="s">
        <v>91</v>
      </c>
      <c r="B39" s="81">
        <v>45740</v>
      </c>
      <c r="C39" s="15">
        <v>17200</v>
      </c>
      <c r="D39" s="15">
        <v>17200</v>
      </c>
    </row>
    <row r="40" spans="1:5" ht="15.5" x14ac:dyDescent="0.35">
      <c r="A40" s="78" t="s">
        <v>183</v>
      </c>
      <c r="B40" s="81">
        <v>45750</v>
      </c>
      <c r="C40" s="15">
        <v>845.6</v>
      </c>
      <c r="D40" s="15">
        <v>845.6</v>
      </c>
    </row>
    <row r="41" spans="1:5" ht="15.5" x14ac:dyDescent="0.35">
      <c r="A41" s="78" t="s">
        <v>139</v>
      </c>
      <c r="B41" s="81">
        <v>45757</v>
      </c>
      <c r="C41" s="15">
        <v>288</v>
      </c>
      <c r="D41" s="15">
        <v>288</v>
      </c>
    </row>
    <row r="42" spans="1:5" ht="15.5" x14ac:dyDescent="0.35">
      <c r="A42" s="78" t="s">
        <v>184</v>
      </c>
      <c r="B42" s="81">
        <v>45757</v>
      </c>
      <c r="C42" s="15">
        <v>1820</v>
      </c>
      <c r="D42" s="15">
        <v>1820</v>
      </c>
    </row>
    <row r="43" spans="1:5" ht="15.5" x14ac:dyDescent="0.35">
      <c r="A43" s="78" t="s">
        <v>185</v>
      </c>
      <c r="B43" s="81">
        <v>45027</v>
      </c>
      <c r="C43" s="15">
        <v>3226.5</v>
      </c>
      <c r="D43" s="15">
        <v>3226.5</v>
      </c>
    </row>
    <row r="44" spans="1:5" ht="15.5" x14ac:dyDescent="0.35">
      <c r="A44" s="78" t="s">
        <v>92</v>
      </c>
      <c r="B44" s="81">
        <v>45771</v>
      </c>
      <c r="C44" s="15">
        <v>1563.6</v>
      </c>
      <c r="D44" s="15">
        <v>1563.6</v>
      </c>
      <c r="E44" s="41" t="s">
        <v>61</v>
      </c>
    </row>
    <row r="45" spans="1:5" ht="15.5" x14ac:dyDescent="0.35">
      <c r="A45" s="78" t="s">
        <v>186</v>
      </c>
      <c r="B45" s="81">
        <v>45772</v>
      </c>
      <c r="C45" s="15">
        <v>1870</v>
      </c>
      <c r="D45" s="15">
        <v>1870</v>
      </c>
    </row>
    <row r="46" spans="1:5" ht="29" x14ac:dyDescent="0.35">
      <c r="A46" s="78" t="s">
        <v>100</v>
      </c>
      <c r="B46" s="81">
        <v>45800</v>
      </c>
      <c r="C46" s="15">
        <v>40300</v>
      </c>
      <c r="D46" s="15">
        <v>40300</v>
      </c>
    </row>
    <row r="47" spans="1:5" ht="15.5" x14ac:dyDescent="0.35">
      <c r="A47" s="78" t="s">
        <v>187</v>
      </c>
      <c r="B47" s="81">
        <v>45811</v>
      </c>
      <c r="C47" s="15">
        <v>2494.3999999999996</v>
      </c>
      <c r="D47" s="15">
        <v>2494.3999999999996</v>
      </c>
      <c r="E47" s="41" t="s">
        <v>63</v>
      </c>
    </row>
    <row r="48" spans="1:5" ht="15.5" x14ac:dyDescent="0.35">
      <c r="A48" s="78" t="s">
        <v>188</v>
      </c>
      <c r="B48" s="81">
        <v>45855</v>
      </c>
      <c r="C48" s="15">
        <v>15092</v>
      </c>
      <c r="D48" s="15">
        <v>15092</v>
      </c>
    </row>
    <row r="49" spans="1:5" ht="15.5" x14ac:dyDescent="0.35">
      <c r="A49" s="78" t="s">
        <v>189</v>
      </c>
      <c r="B49" s="81">
        <v>45856</v>
      </c>
      <c r="C49" s="15">
        <v>550</v>
      </c>
      <c r="D49" s="15">
        <v>550</v>
      </c>
    </row>
    <row r="50" spans="1:5" x14ac:dyDescent="0.35">
      <c r="A50" s="78" t="s">
        <v>190</v>
      </c>
      <c r="B50" s="81">
        <v>45867</v>
      </c>
      <c r="C50" s="31">
        <v>9263.2999999999993</v>
      </c>
      <c r="D50" s="31">
        <v>9263.2999999999993</v>
      </c>
    </row>
    <row r="51" spans="1:5" ht="15.5" x14ac:dyDescent="0.35">
      <c r="A51" s="91" t="s">
        <v>92</v>
      </c>
      <c r="B51" s="81">
        <v>45870</v>
      </c>
      <c r="C51" s="15">
        <v>1660.75</v>
      </c>
      <c r="D51" s="15">
        <v>1660.75</v>
      </c>
    </row>
    <row r="52" spans="1:5" ht="15.5" x14ac:dyDescent="0.35">
      <c r="A52" s="78" t="s">
        <v>166</v>
      </c>
      <c r="B52" s="81">
        <v>45870</v>
      </c>
      <c r="C52" s="15">
        <v>4607.95</v>
      </c>
      <c r="D52" s="15">
        <v>4607.95</v>
      </c>
    </row>
    <row r="53" spans="1:5" ht="15.5" x14ac:dyDescent="0.35">
      <c r="A53" s="78" t="s">
        <v>167</v>
      </c>
      <c r="B53" s="81">
        <v>45873</v>
      </c>
      <c r="C53" s="15">
        <v>2103.98</v>
      </c>
      <c r="D53" s="15">
        <v>2103.98</v>
      </c>
      <c r="E53" s="41"/>
    </row>
    <row r="54" spans="1:5" ht="15.5" x14ac:dyDescent="0.35">
      <c r="A54" s="78" t="s">
        <v>168</v>
      </c>
      <c r="B54" s="81">
        <v>45880</v>
      </c>
      <c r="C54" s="15">
        <v>8164.66</v>
      </c>
      <c r="D54" s="15">
        <v>8164.66</v>
      </c>
    </row>
    <row r="55" spans="1:5" ht="15.5" x14ac:dyDescent="0.35">
      <c r="A55" s="78" t="s">
        <v>191</v>
      </c>
      <c r="B55" s="81">
        <v>45882</v>
      </c>
      <c r="C55" s="15">
        <v>7658.05</v>
      </c>
      <c r="D55" s="15">
        <v>7658.05</v>
      </c>
    </row>
    <row r="56" spans="1:5" ht="15.5" x14ac:dyDescent="0.35">
      <c r="A56" s="78" t="s">
        <v>170</v>
      </c>
      <c r="B56" s="81">
        <v>45884</v>
      </c>
      <c r="C56" s="15">
        <v>20087.95</v>
      </c>
      <c r="D56" s="15">
        <v>20087.95</v>
      </c>
    </row>
    <row r="57" spans="1:5" x14ac:dyDescent="0.35">
      <c r="A57" s="78" t="s">
        <v>192</v>
      </c>
      <c r="B57" s="81">
        <v>45884</v>
      </c>
      <c r="C57" s="31">
        <v>150000</v>
      </c>
      <c r="D57" s="31">
        <v>150000</v>
      </c>
    </row>
    <row r="58" spans="1:5" ht="15.5" x14ac:dyDescent="0.35">
      <c r="A58" s="78" t="s">
        <v>162</v>
      </c>
      <c r="B58" s="81">
        <v>45901</v>
      </c>
      <c r="C58" s="15">
        <v>10000</v>
      </c>
      <c r="D58" s="15">
        <v>10000</v>
      </c>
    </row>
    <row r="59" spans="1:5" ht="15.5" x14ac:dyDescent="0.35">
      <c r="A59" s="78" t="s">
        <v>287</v>
      </c>
      <c r="B59" s="102">
        <v>45874</v>
      </c>
      <c r="C59" s="15">
        <f>68000/2</f>
        <v>34000</v>
      </c>
      <c r="D59" s="15">
        <f>C59</f>
        <v>34000</v>
      </c>
    </row>
    <row r="60" spans="1:5" ht="29" x14ac:dyDescent="0.35">
      <c r="A60" s="78" t="s">
        <v>115</v>
      </c>
      <c r="B60" s="102">
        <f>B58</f>
        <v>45901</v>
      </c>
      <c r="C60" s="15">
        <v>1343.75</v>
      </c>
      <c r="D60" s="15">
        <v>1343.75</v>
      </c>
    </row>
    <row r="61" spans="1:5" ht="15.5" x14ac:dyDescent="0.35">
      <c r="A61" s="78" t="s">
        <v>144</v>
      </c>
      <c r="B61" s="81">
        <v>45919</v>
      </c>
      <c r="C61" s="15">
        <v>1589</v>
      </c>
      <c r="D61" s="15">
        <v>1589</v>
      </c>
    </row>
    <row r="62" spans="1:5" ht="15.5" x14ac:dyDescent="0.35">
      <c r="A62" s="78" t="s">
        <v>116</v>
      </c>
      <c r="B62" s="81">
        <v>45930</v>
      </c>
      <c r="C62" s="15">
        <v>22701.9</v>
      </c>
      <c r="D62" s="15">
        <v>22701.9</v>
      </c>
    </row>
    <row r="63" spans="1:5" ht="15.5" x14ac:dyDescent="0.35">
      <c r="A63" s="78" t="s">
        <v>117</v>
      </c>
      <c r="B63" s="81">
        <v>45933</v>
      </c>
      <c r="C63" s="15">
        <v>7642.6</v>
      </c>
      <c r="D63" s="15">
        <v>7642.6</v>
      </c>
    </row>
    <row r="64" spans="1:5" ht="15.5" x14ac:dyDescent="0.35">
      <c r="A64" s="78" t="s">
        <v>193</v>
      </c>
      <c r="B64" s="81">
        <v>45936</v>
      </c>
      <c r="C64" s="59">
        <v>3060</v>
      </c>
      <c r="D64" s="59">
        <v>3060</v>
      </c>
    </row>
    <row r="65" spans="1:5" ht="15.5" x14ac:dyDescent="0.35">
      <c r="A65" s="78" t="s">
        <v>173</v>
      </c>
      <c r="B65" s="81">
        <v>45938</v>
      </c>
      <c r="C65" s="59">
        <v>624.58000000000004</v>
      </c>
      <c r="D65" s="59">
        <v>624.58000000000004</v>
      </c>
    </row>
    <row r="66" spans="1:5" ht="29" x14ac:dyDescent="0.35">
      <c r="A66" s="78" t="s">
        <v>285</v>
      </c>
      <c r="B66" s="81">
        <v>45938</v>
      </c>
      <c r="C66" s="15">
        <v>70000</v>
      </c>
      <c r="D66" s="15">
        <v>70000</v>
      </c>
      <c r="E66" s="3"/>
    </row>
    <row r="67" spans="1:5" ht="15.5" x14ac:dyDescent="0.35">
      <c r="A67" s="78" t="s">
        <v>194</v>
      </c>
      <c r="B67" s="81">
        <v>45951</v>
      </c>
      <c r="C67" s="15">
        <v>6952.2</v>
      </c>
      <c r="D67" s="15">
        <v>6952.2</v>
      </c>
      <c r="E67" s="3"/>
    </row>
    <row r="68" spans="1:5" ht="15.5" x14ac:dyDescent="0.35">
      <c r="A68" s="78" t="s">
        <v>195</v>
      </c>
      <c r="B68" s="81">
        <v>45953</v>
      </c>
      <c r="C68" s="15">
        <v>2770</v>
      </c>
      <c r="D68" s="15">
        <v>2770</v>
      </c>
      <c r="E68" s="3"/>
    </row>
    <row r="69" spans="1:5" ht="15.5" x14ac:dyDescent="0.35">
      <c r="A69" s="78" t="s">
        <v>196</v>
      </c>
      <c r="B69" s="81">
        <v>45957</v>
      </c>
      <c r="C69" s="15">
        <v>5000</v>
      </c>
      <c r="D69" s="15">
        <v>5000</v>
      </c>
      <c r="E69" s="3"/>
    </row>
    <row r="70" spans="1:5" ht="15.5" x14ac:dyDescent="0.35">
      <c r="A70" s="78" t="s">
        <v>194</v>
      </c>
      <c r="B70" s="81" t="s">
        <v>253</v>
      </c>
      <c r="C70" s="15">
        <v>9536.7999999999993</v>
      </c>
      <c r="D70" s="15">
        <v>9536.7999999999993</v>
      </c>
      <c r="E70" s="3"/>
    </row>
    <row r="71" spans="1:5" ht="15.5" x14ac:dyDescent="0.35">
      <c r="A71" s="78" t="s">
        <v>92</v>
      </c>
      <c r="B71" s="81">
        <v>45971</v>
      </c>
      <c r="C71" s="15">
        <v>449.6</v>
      </c>
      <c r="D71" s="15">
        <v>449.6</v>
      </c>
      <c r="E71" s="3"/>
    </row>
    <row r="72" spans="1:5" ht="29" x14ac:dyDescent="0.35">
      <c r="A72" s="78" t="s">
        <v>121</v>
      </c>
      <c r="B72" s="81" t="str">
        <f>[7]TDSheet!$B$60</f>
        <v>11.11.2025</v>
      </c>
      <c r="C72" s="15">
        <v>10912.5</v>
      </c>
      <c r="D72" s="15">
        <v>10912.5</v>
      </c>
      <c r="E72" s="3"/>
    </row>
    <row r="73" spans="1:5" ht="15.5" x14ac:dyDescent="0.35">
      <c r="A73" s="78" t="s">
        <v>197</v>
      </c>
      <c r="B73" s="81">
        <v>45981</v>
      </c>
      <c r="C73" s="15">
        <v>426</v>
      </c>
      <c r="D73" s="15">
        <v>426</v>
      </c>
      <c r="E73" s="3"/>
    </row>
    <row r="74" spans="1:5" ht="15.5" x14ac:dyDescent="0.35">
      <c r="A74" s="78" t="s">
        <v>198</v>
      </c>
      <c r="B74" s="81">
        <v>45992</v>
      </c>
      <c r="C74" s="15">
        <v>15825</v>
      </c>
      <c r="D74" s="15">
        <v>15825</v>
      </c>
    </row>
    <row r="75" spans="1:5" ht="15.5" x14ac:dyDescent="0.35">
      <c r="A75" s="78" t="s">
        <v>199</v>
      </c>
      <c r="B75" s="81">
        <v>45992</v>
      </c>
      <c r="C75" s="15">
        <v>2618.1999999999998</v>
      </c>
      <c r="D75" s="15">
        <v>2618.1999999999998</v>
      </c>
    </row>
    <row r="76" spans="1:5" ht="29" x14ac:dyDescent="0.35">
      <c r="A76" s="78" t="s">
        <v>200</v>
      </c>
      <c r="B76" s="81">
        <v>45995</v>
      </c>
      <c r="C76" s="15">
        <v>3900</v>
      </c>
      <c r="D76" s="15">
        <v>3900</v>
      </c>
    </row>
    <row r="77" spans="1:5" ht="15.5" x14ac:dyDescent="0.35">
      <c r="A77" s="78" t="s">
        <v>160</v>
      </c>
      <c r="B77" s="81">
        <v>45999</v>
      </c>
      <c r="C77" s="15">
        <v>823</v>
      </c>
      <c r="D77" s="15">
        <v>823</v>
      </c>
    </row>
    <row r="78" spans="1:5" ht="15.5" x14ac:dyDescent="0.35">
      <c r="A78" s="78" t="s">
        <v>152</v>
      </c>
      <c r="B78" s="81">
        <v>46006</v>
      </c>
      <c r="C78" s="15">
        <v>1109.3399999999999</v>
      </c>
      <c r="D78" s="15">
        <v>1109.3399999999999</v>
      </c>
    </row>
    <row r="79" spans="1:5" ht="15.5" x14ac:dyDescent="0.35">
      <c r="A79" s="91" t="s">
        <v>148</v>
      </c>
      <c r="B79" s="81">
        <v>46022</v>
      </c>
      <c r="C79" s="15">
        <v>455972</v>
      </c>
      <c r="D79" s="15">
        <v>455972</v>
      </c>
    </row>
    <row r="80" spans="1:5" ht="15.5" x14ac:dyDescent="0.35">
      <c r="A80" s="15"/>
      <c r="B80" s="15"/>
      <c r="C80" s="15"/>
      <c r="D80" s="69"/>
    </row>
    <row r="81" spans="1:6" ht="15.5" hidden="1" x14ac:dyDescent="0.35">
      <c r="A81" s="15"/>
      <c r="B81" s="15"/>
      <c r="C81" s="15"/>
      <c r="D81" s="69"/>
      <c r="E81" s="3"/>
      <c r="F81" s="3" t="s">
        <v>72</v>
      </c>
    </row>
    <row r="82" spans="1:6" ht="15.5" hidden="1" x14ac:dyDescent="0.35">
      <c r="A82" s="15"/>
      <c r="B82" s="15"/>
      <c r="C82" s="15"/>
      <c r="D82" s="69"/>
    </row>
    <row r="83" spans="1:6" ht="15.5" hidden="1" x14ac:dyDescent="0.35">
      <c r="A83" s="15"/>
      <c r="B83" s="15"/>
      <c r="C83" s="15"/>
      <c r="D83" s="69"/>
    </row>
    <row r="84" spans="1:6" ht="15.5" hidden="1" x14ac:dyDescent="0.35">
      <c r="A84" s="18"/>
      <c r="B84" s="18"/>
      <c r="C84" s="15"/>
      <c r="D84" s="70"/>
    </row>
    <row r="85" spans="1:6" ht="15.5" hidden="1" x14ac:dyDescent="0.35">
      <c r="A85" s="18"/>
      <c r="B85" s="18"/>
      <c r="C85" s="15"/>
      <c r="D85" s="70"/>
    </row>
    <row r="86" spans="1:6" ht="15.5" hidden="1" x14ac:dyDescent="0.35">
      <c r="A86" s="15"/>
      <c r="B86" s="15"/>
      <c r="C86" s="15"/>
      <c r="D86" s="69"/>
    </row>
    <row r="87" spans="1:6" ht="15.5" hidden="1" x14ac:dyDescent="0.35">
      <c r="A87" s="15"/>
      <c r="B87" s="15"/>
      <c r="C87" s="15"/>
      <c r="D87" s="69"/>
    </row>
    <row r="88" spans="1:6" ht="15.5" hidden="1" x14ac:dyDescent="0.35">
      <c r="A88" s="15"/>
      <c r="B88" s="15"/>
      <c r="C88" s="15"/>
      <c r="D88" s="69"/>
    </row>
    <row r="89" spans="1:6" ht="15.5" x14ac:dyDescent="0.35">
      <c r="A89" s="15" t="s">
        <v>129</v>
      </c>
      <c r="B89" s="15">
        <v>49126.597000000009</v>
      </c>
      <c r="C89" s="15">
        <v>49126.597000000009</v>
      </c>
      <c r="D89" s="15">
        <v>49126.597000000009</v>
      </c>
    </row>
    <row r="90" spans="1:6" ht="15" x14ac:dyDescent="0.35">
      <c r="A90" s="16" t="s">
        <v>17</v>
      </c>
      <c r="B90" s="16"/>
      <c r="C90" s="71">
        <f>D90</f>
        <v>1065658.537</v>
      </c>
      <c r="D90" s="71">
        <f>SUM(D31:D89)</f>
        <v>1065658.537</v>
      </c>
    </row>
    <row r="91" spans="1:6" ht="15.5" x14ac:dyDescent="0.35">
      <c r="A91" s="16" t="s">
        <v>126</v>
      </c>
      <c r="B91" s="62"/>
      <c r="C91" s="62"/>
      <c r="D91" s="71">
        <f>(D27+D28+D29)-D90</f>
        <v>-374639.72512035246</v>
      </c>
    </row>
    <row r="92" spans="1:6" ht="15.5" x14ac:dyDescent="0.35">
      <c r="A92" s="123" t="s">
        <v>128</v>
      </c>
      <c r="B92" s="123"/>
      <c r="C92" s="123"/>
      <c r="D92" s="72">
        <f>D90</f>
        <v>1065658.537</v>
      </c>
    </row>
    <row r="93" spans="1:6" ht="15.5" x14ac:dyDescent="0.35">
      <c r="A93" s="123" t="s">
        <v>38</v>
      </c>
      <c r="B93" s="123"/>
      <c r="C93" s="123"/>
      <c r="D93" s="123"/>
    </row>
    <row r="94" spans="1:6" ht="15.5" x14ac:dyDescent="0.35">
      <c r="A94" s="22"/>
      <c r="B94" s="21"/>
      <c r="C94" s="21"/>
      <c r="D94" s="21"/>
    </row>
    <row r="95" spans="1:6" ht="15.5" x14ac:dyDescent="0.35">
      <c r="A95" s="25" t="s">
        <v>18</v>
      </c>
      <c r="B95" s="21"/>
      <c r="C95" s="21"/>
      <c r="D95" s="21"/>
    </row>
    <row r="96" spans="1:6" ht="15.5" x14ac:dyDescent="0.35">
      <c r="A96" s="22"/>
      <c r="B96" s="21"/>
      <c r="C96" s="21"/>
      <c r="D96" s="21"/>
    </row>
    <row r="97" spans="1:4" ht="15.5" x14ac:dyDescent="0.35">
      <c r="A97" s="22" t="s">
        <v>23</v>
      </c>
      <c r="B97" s="21"/>
      <c r="C97" s="21" t="s">
        <v>27</v>
      </c>
      <c r="D97" s="21"/>
    </row>
    <row r="98" spans="1:4" ht="15.5" hidden="1" x14ac:dyDescent="0.35">
      <c r="A98" s="22"/>
      <c r="B98" s="21"/>
      <c r="C98" s="21"/>
      <c r="D98" s="21"/>
    </row>
    <row r="99" spans="1:4" ht="31" hidden="1" x14ac:dyDescent="0.35">
      <c r="A99" s="22" t="s">
        <v>52</v>
      </c>
      <c r="B99" s="21"/>
      <c r="C99" s="21" t="s">
        <v>53</v>
      </c>
      <c r="D99" s="21"/>
    </row>
    <row r="100" spans="1:4" ht="15.5" x14ac:dyDescent="0.35">
      <c r="A100" s="23"/>
      <c r="B100" s="23"/>
      <c r="C100" s="23"/>
      <c r="D100" s="23"/>
    </row>
  </sheetData>
  <autoFilter ref="A31:D79" xr:uid="{FAB39976-F907-4489-9A02-55C7474E6FCD}"/>
  <mergeCells count="13">
    <mergeCell ref="B10:D10"/>
    <mergeCell ref="A4:D4"/>
    <mergeCell ref="A7:B7"/>
    <mergeCell ref="C7:D7"/>
    <mergeCell ref="B8:D8"/>
    <mergeCell ref="A9:C9"/>
    <mergeCell ref="A92:C92"/>
    <mergeCell ref="A93:D93"/>
    <mergeCell ref="B11:D11"/>
    <mergeCell ref="B12:D12"/>
    <mergeCell ref="B13:D13"/>
    <mergeCell ref="A14:D14"/>
    <mergeCell ref="A16:D16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ШК104</vt:lpstr>
      <vt:lpstr>Мира 122-2</vt:lpstr>
      <vt:lpstr>К. Беляева 61в</vt:lpstr>
      <vt:lpstr>К. Беляева 40Б</vt:lpstr>
      <vt:lpstr>К. Беляева 40В</vt:lpstr>
      <vt:lpstr>К. Беляева 40Г</vt:lpstr>
      <vt:lpstr>К. Беляева 40Д</vt:lpstr>
      <vt:lpstr>ШК104!_ednref4</vt:lpstr>
      <vt:lpstr>'К. Беляева 40Б'!Область_печати</vt:lpstr>
      <vt:lpstr>'Мира 122-2'!Область_печати</vt:lpstr>
      <vt:lpstr>ШК104!Область_печати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2026-03-27T05:49:06Z</cp:lastPrinted>
  <dcterms:created xsi:type="dcterms:W3CDTF">2023-02-16T12:25:46Z</dcterms:created>
  <dcterms:modified xsi:type="dcterms:W3CDTF">2026-03-27T05:51:24Z</dcterms:modified>
</cp:coreProperties>
</file>